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data" ContentType="application/vnd.openxmlformats-officedocument.model+data"/>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Tables/pivotTable1.xml" ContentType="application/vnd.openxmlformats-officedocument.spreadsheetml.pivotTable+xml"/>
  <Override PartName="/xl/pivotTables/pivotTable2.xml" ContentType="application/vnd.openxmlformats-officedocument.spreadsheetml.pivotTabl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onnections.xml" ContentType="application/vnd.openxmlformats-officedocument.spreadsheetml.connection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hidePivotFieldList="1"/>
  <mc:AlternateContent xmlns:mc="http://schemas.openxmlformats.org/markup-compatibility/2006">
    <mc:Choice Requires="x15">
      <x15ac:absPath xmlns:x15ac="http://schemas.microsoft.com/office/spreadsheetml/2010/11/ac" url="E:\P-Card Program Management Class Files\Spend Analysis\"/>
    </mc:Choice>
  </mc:AlternateContent>
  <xr:revisionPtr revIDLastSave="0" documentId="13_ncr:1_{24DE830D-A450-40C1-8675-8899E82EB120}" xr6:coauthVersionLast="43" xr6:coauthVersionMax="43" xr10:uidLastSave="{00000000-0000-0000-0000-000000000000}"/>
  <bookViews>
    <workbookView xWindow="-28920" yWindow="-120" windowWidth="29040" windowHeight="15840" xr2:uid="{00000000-000D-0000-FFFF-FFFF00000000}"/>
  </bookViews>
  <sheets>
    <sheet name="Dashboard" sheetId="10" r:id="rId1"/>
    <sheet name="6. Cardholder Review" sheetId="9" r:id="rId2"/>
    <sheet name="5. STL Review" sheetId="6" r:id="rId3"/>
    <sheet name="4. CL Review" sheetId="5" r:id="rId4"/>
    <sheet name="3. Cardholder Pivot" sheetId="4" r:id="rId5"/>
    <sheet name="2. Data" sheetId="2" r:id="rId6"/>
    <sheet name="1. List of Transactions" sheetId="8" r:id="rId7"/>
  </sheets>
  <definedNames>
    <definedName name="_xlcn.WorksheetConnection_4.CLReviewA3C6" hidden="1">'4. CL Review'!$A$3:$C$6</definedName>
    <definedName name="_xlcn.WorksheetConnection_STLReviewA4B7" hidden="1">'5. STL Review'!$A$4:$C$7</definedName>
    <definedName name="Cardholder_CLReview">'4. CL Review'!$A1:$A9998</definedName>
    <definedName name="Cardholder_Data">Data[Card Nickname]</definedName>
    <definedName name="CardProfileName">Data[Card Profile Name]</definedName>
    <definedName name="College_Data">'2. Data'!#REF!</definedName>
    <definedName name="Cycle_Data">Data[Cycle End]</definedName>
    <definedName name="Cycle_End_Date">'2. Data'!$A$2</definedName>
    <definedName name="Cycle_Limit">Data[Card Credit Limit]</definedName>
    <definedName name="HighestCycle_CLReview">'4. CL Review'!$E1:$E9998</definedName>
    <definedName name="Largest_Cycle_CL">'4. CL Review'!$F$9:$F$10</definedName>
    <definedName name="Largest_Transaction_STL">'5. STL Review'!$F$10:$F2</definedName>
    <definedName name="Single_Trans_Limit">Data[Card Profile Single Txn Limit]</definedName>
    <definedName name="STL">'5. STL Review'!$D$10:$D2</definedName>
    <definedName name="Transaction_Amount">Data[Amount]</definedName>
  </definedNames>
  <calcPr calcId="191029"/>
  <pivotCaches>
    <pivotCache cacheId="11" r:id="rId8"/>
  </pivotCaches>
  <extLst>
    <ext xmlns:x15="http://schemas.microsoft.com/office/spreadsheetml/2010/11/main" uri="{841E416B-1EF1-43b6-AB56-02D37102CBD5}">
      <x15:pivotCaches>
        <pivotCache cacheId="5" r:id="rId9"/>
        <pivotCache cacheId="8" r:id="rId10"/>
      </x15:pivotCaches>
    </ext>
    <ext xmlns:x15="http://schemas.microsoft.com/office/spreadsheetml/2010/11/main" uri="{983426D0-5260-488c-9760-48F4B6AC55F4}">
      <x15:pivotTableReferences>
        <x15:pivotTableReference r:id="rId11"/>
        <x15:pivotTableReference r:id="rId12"/>
      </x15:pivotTableReferences>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e 1" name="Range 1" connection="WorksheetConnection_STL Review!$A$4:$B$7"/>
          <x15:modelTable id="Range" name="Range" connection="WorksheetConnection_4. CL Review!$A$3:$C$6"/>
        </x15:modelTables>
      </x15:dataModel>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 i="2" l="1"/>
  <c r="H4" i="9" l="1" a="1"/>
  <c r="H4" i="9" s="1"/>
  <c r="D4" i="9" a="1"/>
  <c r="D4" i="9" s="1"/>
  <c r="G4" i="9" l="1" a="1"/>
  <c r="G4" i="9" s="1"/>
  <c r="E4" i="9" a="1"/>
  <c r="E4" i="9" s="1"/>
  <c r="F4" i="9" s="1"/>
  <c r="C4" i="9"/>
  <c r="B4" i="9" a="1"/>
  <c r="B4" i="9" s="1"/>
  <c r="B11" i="6" a="1"/>
  <c r="B11" i="6" s="1"/>
  <c r="B10" i="5" a="1"/>
  <c r="B10" i="5" s="1"/>
  <c r="I11" i="6" l="1" a="1"/>
  <c r="I11" i="6" s="1"/>
  <c r="G11" i="6" l="1" a="1"/>
  <c r="G11" i="6" s="1"/>
  <c r="E11" i="6" l="1" a="1"/>
  <c r="E11" i="6" s="1"/>
  <c r="J11" i="6" l="1" a="1"/>
  <c r="J11" i="6" s="1"/>
  <c r="R11" i="6" l="1" a="1"/>
  <c r="R11" i="6" s="1"/>
  <c r="Q11" i="6" a="1"/>
  <c r="Q11" i="6" s="1"/>
  <c r="P11" i="6" a="1"/>
  <c r="P11" i="6" s="1"/>
  <c r="O11" i="6" a="1"/>
  <c r="O11" i="6" s="1"/>
  <c r="N11" i="6" a="1"/>
  <c r="N11" i="6" s="1"/>
  <c r="M11" i="6" a="1"/>
  <c r="M11" i="6" s="1"/>
  <c r="L11" i="6" a="1"/>
  <c r="L11" i="6" s="1"/>
  <c r="K11" i="6" a="1"/>
  <c r="K11" i="6" s="1"/>
  <c r="H11" i="6" l="1"/>
  <c r="D11" i="6"/>
  <c r="F11" i="6" s="1"/>
  <c r="B6" i="6" s="1"/>
  <c r="D10" i="5"/>
  <c r="C11" i="6"/>
  <c r="C10" i="5"/>
  <c r="B7" i="6" l="1"/>
  <c r="B5" i="6"/>
  <c r="R9" i="5"/>
  <c r="Q9" i="5"/>
  <c r="P9" i="5"/>
  <c r="O9" i="5"/>
  <c r="N9" i="5"/>
  <c r="M9" i="5"/>
  <c r="L9" i="5"/>
  <c r="K9" i="5"/>
  <c r="J9" i="5"/>
  <c r="I9" i="5"/>
  <c r="H9" i="5"/>
  <c r="G9" i="5"/>
  <c r="K10" i="5" l="1"/>
  <c r="O10" i="5"/>
  <c r="J10" i="5"/>
  <c r="N10" i="5"/>
  <c r="R10" i="5"/>
  <c r="H10" i="5"/>
  <c r="L10" i="5"/>
  <c r="P10" i="5"/>
  <c r="I10" i="5"/>
  <c r="M10" i="5"/>
  <c r="Q10" i="5"/>
  <c r="G10" i="5"/>
  <c r="E10" i="5" l="1"/>
  <c r="I4" i="9" s="1" a="1"/>
  <c r="I4" i="9" s="1"/>
  <c r="F10" i="5" l="1"/>
  <c r="J4" i="9" l="1"/>
  <c r="B4" i="5"/>
  <c r="B6" i="5"/>
  <c r="B5" i="5"/>
  <c r="B7" i="5" l="1"/>
  <c r="C4" i="5" s="1"/>
  <c r="C5" i="5" l="1"/>
  <c r="C6" i="5"/>
  <c r="B8" i="6"/>
  <c r="C6" i="6" s="1"/>
  <c r="C7" i="5" l="1"/>
  <c r="C7" i="6"/>
  <c r="C5" i="6"/>
  <c r="C8" i="6"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4. CL Review!$A$3:$C$6" type="102" refreshedVersion="6" minRefreshableVersion="5">
    <extLst>
      <ext xmlns:x15="http://schemas.microsoft.com/office/spreadsheetml/2010/11/main" uri="{DE250136-89BD-433C-8126-D09CA5730AF9}">
        <x15:connection id="Range" autoDelete="1">
          <x15:rangePr sourceName="_xlcn.WorksheetConnection_4.CLReviewA3C6"/>
        </x15:connection>
      </ext>
    </extLst>
  </connection>
  <connection id="3" xr16:uid="{00000000-0015-0000-FFFF-FFFF02000000}" name="WorksheetConnection_STL Review!$A$4:$B$7" type="102" refreshedVersion="6" minRefreshableVersion="5">
    <extLst>
      <ext xmlns:x15="http://schemas.microsoft.com/office/spreadsheetml/2010/11/main" uri="{DE250136-89BD-433C-8126-D09CA5730AF9}">
        <x15:connection id="Range 1" autoDelete="1">
          <x15:rangePr sourceName="_xlcn.WorksheetConnection_STLReviewA4B7"/>
        </x15:connection>
      </ext>
    </extLst>
  </connection>
</connections>
</file>

<file path=xl/sharedStrings.xml><?xml version="1.0" encoding="utf-8"?>
<sst xmlns="http://schemas.openxmlformats.org/spreadsheetml/2006/main" count="88" uniqueCount="64">
  <si>
    <t>Purchase Date</t>
  </si>
  <si>
    <t>Post Date</t>
  </si>
  <si>
    <t>Comp Supp City</t>
  </si>
  <si>
    <t>MCC</t>
  </si>
  <si>
    <t>MCC Description</t>
  </si>
  <si>
    <t>Card Status</t>
  </si>
  <si>
    <t>Cycle End</t>
  </si>
  <si>
    <t>Fields to pull for the List of Transactions
Pull them in this exact order so that they will copy and paste into the Data tab in the correct order.</t>
  </si>
  <si>
    <t>Cardholder Name</t>
  </si>
  <si>
    <t>CL</t>
  </si>
  <si>
    <t># of Transactions</t>
  </si>
  <si>
    <t>Smallest Transaction</t>
  </si>
  <si>
    <t>Average Transaction</t>
  </si>
  <si>
    <t>STL</t>
  </si>
  <si>
    <t>TOP TEN TRANSACTIONS</t>
  </si>
  <si>
    <r>
      <rPr>
        <sz val="11"/>
        <color theme="1"/>
        <rFont val="Wingdings"/>
        <charset val="2"/>
      </rPr>
      <t>ß</t>
    </r>
    <r>
      <rPr>
        <sz val="11"/>
        <color theme="1"/>
        <rFont val="Calibri Light"/>
        <family val="2"/>
      </rPr>
      <t xml:space="preserve"> Enter Cycle End Date</t>
    </r>
  </si>
  <si>
    <t>Card Nickname</t>
  </si>
  <si>
    <t>Bank Number</t>
  </si>
  <si>
    <t>Card Last 4 Digits</t>
  </si>
  <si>
    <t>Amount</t>
  </si>
  <si>
    <t>Comp Supp Name</t>
  </si>
  <si>
    <t>Comp Supp State</t>
  </si>
  <si>
    <t>Grp Name</t>
  </si>
  <si>
    <t>Card Profile Single Txn Limit</t>
  </si>
  <si>
    <t>Card Credit Limit</t>
  </si>
  <si>
    <t># of Cardholders</t>
  </si>
  <si>
    <t xml:space="preserve">Highest Transaction was 50 - 70% of STL </t>
  </si>
  <si>
    <t>Highest Transaction was &lt;50% of STL</t>
  </si>
  <si>
    <t>Highest Transaction was 70%&lt; of STL</t>
  </si>
  <si>
    <t>% of Cardholders</t>
  </si>
  <si>
    <t>Highest Cycle Spend was &lt;50% of CL</t>
  </si>
  <si>
    <t>Highest Transaction</t>
  </si>
  <si>
    <t>Highest Transaction/STL</t>
  </si>
  <si>
    <t>Highest Cycle</t>
  </si>
  <si>
    <t>Highest Cycle/CL</t>
  </si>
  <si>
    <t>Highest Cycle Spend was 50% - 70% of CL</t>
  </si>
  <si>
    <t>Highest Cycle Spend was 70%&lt; of CL</t>
  </si>
  <si>
    <t>Cardholders Highest Cycle as % CL</t>
  </si>
  <si>
    <t>Cardholders Highest Transaction as % of STL</t>
  </si>
  <si>
    <t>1. Refresh the pivot table in order to get a list of cardholders
     a. Click on Cell A5
     b. Click "Refresh" on the Analyze tab.
2. Select the list of cardholders
     a. Click Cell A6
     b. Select the list of cardholders by dragging to the last cell which contains a cardholder name, or hold down SHIFT while you press the down arrow key.
3. Copy the list of cardholders by clicking Copy on the Home tab or press Ctrl+C (at the same time) on your keyboard.</t>
  </si>
  <si>
    <t>Card Profile Name</t>
  </si>
  <si>
    <t>Cardholder Profile Name</t>
  </si>
  <si>
    <t>CARDHOLDER NAME</t>
  </si>
  <si>
    <t>CARDHOLDER PROFILE NAME</t>
  </si>
  <si>
    <t># OF TRANSACTIONS</t>
  </si>
  <si>
    <t>HIGHEST TRANSACTION</t>
  </si>
  <si>
    <t>HIGHEST TRANSACTION/STL</t>
  </si>
  <si>
    <t>SMALLEST TRANSACTION</t>
  </si>
  <si>
    <t>HIGHEST CL</t>
  </si>
  <si>
    <t>HIGHEST CL/CL</t>
  </si>
  <si>
    <t>4. Copy and Paste the list of cardholders from the 3. Cardholder Pivot Table to the 4. CL Review Tab. Follow the instructions at the top of the 4. CL Review Tab</t>
  </si>
  <si>
    <t>5. Copy and Paste the list of cardholder from the 3. Cardholder Pivot Tab to the 5. STL Review Tab. Follow the instructions at the top of the 5. STL Review Tab.</t>
  </si>
  <si>
    <t>SINGLE TRANSACTION LIMIT</t>
  </si>
  <si>
    <t>CYCLE LIMIT</t>
  </si>
  <si>
    <t>6. Copy and Paste the list of cardholder from the 3. Cardholder Pivot Tab to the 6. Cardholder Review Tab. Follow the instructions at the top of the 6. STL Review Tab.</t>
  </si>
  <si>
    <t>3. Refresh the cardholder pivot table on the 3. Cardholder Pivot Tab. Follow the instructions at the top of the 3. Cardholder Pivot Tab.</t>
  </si>
  <si>
    <t xml:space="preserve">
Copy the list of transactions that were pulled from Works onto tab 2. Data
    1.  Pull a list of transactions from Bank of America's Works system. The list of fields and the order to pull them is shown on tab 1. List of Transactions
    2. Select all of the transactions and not the header row from the list of transactions. You can do this by selecting cell A2 on the transaction list, holding down CTRL + Shift (at the same time), clicking the right arrow once (while still holding down CTRL + Shift buttons), then clicking the down arrown once (still holding down CTRL + Shift buttons). 
    3. Once the transactions are selected (step 2 above), copy the transactions. Copying can be done by pressing CTRL + C (at the same time).
    4. Paste the transaction list into tab 2.Data, cell B4 by selecting cell B4 and pressing CTRL + V (at the same time) on your keyboard.
The date in cell A2 should be the last date of your entity's billing cycle.
Follow instructions at the top of tab 3. Cardholder Pivot</t>
  </si>
  <si>
    <r>
      <t xml:space="preserve">2. Enter Data from List of Transactions onto the 2. Data Tab, beginning on cell </t>
    </r>
    <r>
      <rPr>
        <sz val="11"/>
        <color theme="1"/>
        <rFont val="Calibri"/>
        <family val="2"/>
      </rPr>
      <t>B4</t>
    </r>
    <r>
      <rPr>
        <sz val="11"/>
        <color theme="1"/>
        <rFont val="Calibri"/>
        <family val="2"/>
        <scheme val="minor"/>
      </rPr>
      <t>.</t>
    </r>
  </si>
  <si>
    <t>1. Pull List of Transactions. (Fields to include in this list are listed below).</t>
  </si>
  <si>
    <t>7. Select each of the charts individually on the Dashboard Tab, and click "Refresh All" on the Analyze tab.</t>
  </si>
  <si>
    <t>(blank)</t>
  </si>
  <si>
    <t>Paste Cardholder List into 5. STL Review Tab
     1.  After copying the cardholder list from the cardholder pivot tab, select cell A11 on this tab - 5. STL Review
     2. Paste cardholder list by either clicking Paste on the Home tab or press Ctrl+V (at the same time) on your keyboard.
Copy formulas down to all cardholders
     1. Select cells B11 through R11 by clicking cell B11 and hold down CTRL + SHIFT while you press the right arrow key.
     2. Drag down to include all rows with a cardholder's name
If the Highest transaction is 50% or less of the cardholder's single transaction limit, column F is highlighted blue. If the Highest transaction is between 50% and 70% of the cardholder's single transaction limit, column F is highlighted red. If the Highest transaction is 70% or greater of the cardholder's single transaction limit, column F is highlighted green.</t>
  </si>
  <si>
    <t>Paste Cardholder List into 4. CL Review Tab
     1.  After copying the cardholder list from the cardholder pivot tab, select cell A10 on this tab - 4. CL Review
     2. Paste cardholder list by either clicking Paste on the Home tab or press Ctrl+V (at the same time) on your keyboard.
Copy formulas down to all cardholders
     1. Select cells B10 through R10 by clicking cell B6 and hold down CTRL + SHIFT while you press the right arrow key.
     2. Drag down to include all rows with a cardholder's name
If the Highest cycle amount is 50% or less of the cardholder's cycle limit, column F is highlighted blue. If the Highest cycle amount is between 50% and 70% of the cardholder's cycle limit, column F is highlighted red. If the Highest cycle amount is 70% or greater of the cardholder's cycle limit, column F is highlighted green.</t>
  </si>
  <si>
    <t xml:space="preserve">Paste Cardholder List into 6. STL Review Tab
     1.  After copying the cardholder list from the cardholder pivot tab, select cell A4 on this tab - 6. Cardholder Review
     2. Paste cardholder list by either clicking Paste on the Home tab or press Ctrl+V (at the same time) on your keyboard.
Copy formulas down to all cardholders
     1. Select cells B4 through J6 by clicking cell B4 and holding down CTRL + SHIFT while you press the right arrow key.
     2. Drag down to include all rows with a cardholder's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</si>
</sst>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1">
    <font>
      <sz val="11"/>
      <color theme="1"/>
      <name val="Calibri"/>
      <family val="2"/>
      <scheme val="minor"/>
    </font>
    <font>
      <sz val="11"/>
      <color theme="1"/>
      <name val="Calibri"/>
      <family val="2"/>
      <scheme val="minor"/>
    </font>
    <font>
      <b/>
      <sz val="11"/>
      <color theme="3"/>
      <name val="Calibri"/>
      <family val="2"/>
      <scheme val="minor"/>
    </font>
    <font>
      <sz val="11"/>
      <color theme="1"/>
      <name val="Calibri Light"/>
      <family val="2"/>
    </font>
    <font>
      <sz val="11"/>
      <color theme="1"/>
      <name val="Wingdings"/>
      <charset val="2"/>
    </font>
    <font>
      <sz val="11"/>
      <color theme="1"/>
      <name val="Calibri Light"/>
      <family val="2"/>
      <charset val="2"/>
    </font>
    <font>
      <b/>
      <sz val="11"/>
      <color theme="1"/>
      <name val="Calibri"/>
      <family val="2"/>
      <scheme val="minor"/>
    </font>
    <font>
      <sz val="10"/>
      <color theme="1"/>
      <name val="Arial Unicode MS"/>
      <family val="2"/>
    </font>
    <font>
      <sz val="10"/>
      <name val="Arial"/>
      <family val="2"/>
    </font>
    <font>
      <b/>
      <sz val="11"/>
      <name val="Calibri"/>
      <family val="2"/>
      <scheme val="minor"/>
    </font>
    <font>
      <sz val="11"/>
      <color theme="1"/>
      <name val="Calibri"/>
      <family val="2"/>
    </font>
  </fonts>
  <fills count="6">
    <fill>
      <patternFill patternType="none"/>
    </fill>
    <fill>
      <patternFill patternType="gray125"/>
    </fill>
    <fill>
      <patternFill patternType="solid">
        <fgColor theme="2"/>
        <bgColor indexed="64"/>
      </patternFill>
    </fill>
    <fill>
      <patternFill patternType="solid">
        <fgColor theme="5"/>
        <bgColor indexed="64"/>
      </patternFill>
    </fill>
    <fill>
      <patternFill patternType="solid">
        <fgColor rgb="FF92D050"/>
        <bgColor indexed="64"/>
      </patternFill>
    </fill>
    <fill>
      <patternFill patternType="solid">
        <fgColor theme="3" tint="0.39997558519241921"/>
        <bgColor indexed="64"/>
      </patternFill>
    </fill>
  </fills>
  <borders count="11">
    <border>
      <left/>
      <right/>
      <top/>
      <bottom/>
      <diagonal/>
    </border>
    <border>
      <left/>
      <right/>
      <top/>
      <bottom style="medium">
        <color theme="4" tint="0.3999755851924192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0" fontId="2" fillId="0" borderId="1" applyNumberFormat="0" applyFill="0" applyAlignment="0" applyProtection="0"/>
    <xf numFmtId="44" fontId="1" fillId="0" borderId="0" applyFont="0" applyFill="0" applyBorder="0" applyAlignment="0" applyProtection="0"/>
    <xf numFmtId="0" fontId="8" fillId="0" borderId="0"/>
  </cellStyleXfs>
  <cellXfs count="65">
    <xf numFmtId="0" fontId="0" fillId="0" borderId="0" xfId="0"/>
    <xf numFmtId="8" fontId="0" fillId="0" borderId="0" xfId="0" applyNumberFormat="1"/>
    <xf numFmtId="14" fontId="0" fillId="0" borderId="0" xfId="0" applyNumberFormat="1"/>
    <xf numFmtId="1" fontId="0" fillId="0" borderId="0" xfId="0" applyNumberFormat="1"/>
    <xf numFmtId="0" fontId="0" fillId="0" borderId="0" xfId="0" applyNumberFormat="1"/>
    <xf numFmtId="0" fontId="0" fillId="0" borderId="2" xfId="0" applyBorder="1"/>
    <xf numFmtId="0" fontId="0" fillId="0" borderId="3" xfId="0" applyBorder="1"/>
    <xf numFmtId="0" fontId="0" fillId="0" borderId="5" xfId="0" applyBorder="1" applyAlignment="1">
      <alignment wrapText="1"/>
    </xf>
    <xf numFmtId="0" fontId="0" fillId="0" borderId="0" xfId="0" applyProtection="1">
      <protection locked="0"/>
    </xf>
    <xf numFmtId="0" fontId="0" fillId="0" borderId="0" xfId="0" applyAlignment="1" applyProtection="1">
      <alignment horizontal="left" wrapText="1"/>
      <protection locked="0"/>
    </xf>
    <xf numFmtId="0" fontId="6" fillId="0" borderId="0" xfId="0" applyFont="1" applyAlignment="1" applyProtection="1">
      <alignment horizontal="left" wrapText="1"/>
      <protection locked="0"/>
    </xf>
    <xf numFmtId="0" fontId="7" fillId="0" borderId="0" xfId="0" applyFont="1" applyAlignment="1" applyProtection="1">
      <alignment vertical="center"/>
      <protection locked="0"/>
    </xf>
    <xf numFmtId="0" fontId="0" fillId="0" borderId="0" xfId="0" applyAlignment="1" applyProtection="1">
      <alignment horizontal="left" vertical="top" wrapText="1"/>
      <protection locked="0"/>
    </xf>
    <xf numFmtId="0" fontId="0" fillId="0" borderId="4" xfId="0" applyBorder="1" applyAlignment="1" applyProtection="1">
      <alignment horizontal="left"/>
      <protection locked="0"/>
    </xf>
    <xf numFmtId="44" fontId="0" fillId="0" borderId="0" xfId="0" applyNumberFormat="1" applyProtection="1">
      <protection locked="0"/>
    </xf>
    <xf numFmtId="9" fontId="0" fillId="0" borderId="0" xfId="1" applyFont="1" applyProtection="1">
      <protection locked="0"/>
    </xf>
    <xf numFmtId="0" fontId="0" fillId="0" borderId="0" xfId="0" applyBorder="1" applyAlignment="1" applyProtection="1">
      <alignment horizontal="right"/>
      <protection locked="0"/>
    </xf>
    <xf numFmtId="0" fontId="0" fillId="0" borderId="0" xfId="0" applyAlignment="1" applyProtection="1">
      <alignment horizontal="center"/>
      <protection locked="0"/>
    </xf>
    <xf numFmtId="9" fontId="0" fillId="0" borderId="0" xfId="1" applyFont="1" applyAlignment="1" applyProtection="1">
      <alignment horizontal="center"/>
      <protection locked="0"/>
    </xf>
    <xf numFmtId="44" fontId="0" fillId="0" borderId="0" xfId="0" applyNumberFormat="1" applyProtection="1"/>
    <xf numFmtId="44" fontId="7" fillId="0" borderId="0" xfId="0" applyNumberFormat="1" applyFont="1" applyAlignment="1" applyProtection="1">
      <alignment vertical="center"/>
    </xf>
    <xf numFmtId="9" fontId="0" fillId="0" borderId="0" xfId="1" applyFont="1" applyProtection="1"/>
    <xf numFmtId="0" fontId="0" fillId="0" borderId="4" xfId="0" quotePrefix="1" applyBorder="1" applyAlignment="1" applyProtection="1">
      <alignment horizontal="left"/>
      <protection locked="0"/>
    </xf>
    <xf numFmtId="0" fontId="0" fillId="0" borderId="0" xfId="0" applyAlignment="1">
      <alignment horizontal="left"/>
    </xf>
    <xf numFmtId="44" fontId="0" fillId="0" borderId="0" xfId="3" applyFont="1"/>
    <xf numFmtId="9" fontId="0" fillId="0" borderId="0" xfId="1" applyFont="1"/>
    <xf numFmtId="0" fontId="0" fillId="0" borderId="0" xfId="0" applyAlignment="1" applyProtection="1">
      <alignment horizontal="left" wrapText="1"/>
      <protection locked="0"/>
    </xf>
    <xf numFmtId="0" fontId="0" fillId="0" borderId="0" xfId="0"/>
    <xf numFmtId="0" fontId="0" fillId="0" borderId="0" xfId="0" pivotButton="1"/>
    <xf numFmtId="0" fontId="0" fillId="0" borderId="0" xfId="0" applyAlignment="1" applyProtection="1">
      <alignment horizontal="left" wrapText="1"/>
      <protection locked="0"/>
    </xf>
    <xf numFmtId="0" fontId="0" fillId="3" borderId="0" xfId="0" applyFill="1" applyAlignment="1" applyProtection="1">
      <alignment horizontal="center" vertical="top" wrapText="1"/>
      <protection locked="0"/>
    </xf>
    <xf numFmtId="9" fontId="0" fillId="3" borderId="0" xfId="1" applyFont="1" applyFill="1" applyAlignment="1" applyProtection="1">
      <alignment horizontal="center" vertical="top" wrapText="1"/>
      <protection locked="0"/>
    </xf>
    <xf numFmtId="0" fontId="0" fillId="4" borderId="4" xfId="0" applyFill="1" applyBorder="1" applyAlignment="1" applyProtection="1">
      <alignment horizontal="center"/>
      <protection locked="0"/>
    </xf>
    <xf numFmtId="9" fontId="0" fillId="4" borderId="4" xfId="1" applyFont="1" applyFill="1" applyBorder="1" applyAlignment="1" applyProtection="1">
      <alignment horizontal="center" wrapText="1"/>
      <protection locked="0"/>
    </xf>
    <xf numFmtId="0" fontId="0" fillId="5" borderId="0" xfId="0" applyFill="1" applyAlignment="1" applyProtection="1">
      <alignment horizontal="center" vertical="top" wrapText="1"/>
      <protection locked="0"/>
    </xf>
    <xf numFmtId="9" fontId="0" fillId="5" borderId="0" xfId="1" applyFont="1" applyFill="1" applyAlignment="1" applyProtection="1">
      <alignment horizontal="center" vertical="top" wrapText="1"/>
      <protection locked="0"/>
    </xf>
    <xf numFmtId="9" fontId="0" fillId="4" borderId="4" xfId="1" applyFont="1" applyFill="1" applyBorder="1" applyAlignment="1" applyProtection="1">
      <alignment horizontal="center"/>
      <protection locked="0"/>
    </xf>
    <xf numFmtId="0" fontId="0" fillId="5" borderId="0" xfId="0" applyFill="1" applyAlignment="1" applyProtection="1">
      <alignment horizontal="center" wrapText="1"/>
      <protection locked="0"/>
    </xf>
    <xf numFmtId="9" fontId="0" fillId="5" borderId="0" xfId="1" applyFont="1" applyFill="1" applyAlignment="1" applyProtection="1">
      <alignment horizontal="center" wrapText="1"/>
      <protection locked="0"/>
    </xf>
    <xf numFmtId="0" fontId="0" fillId="3" borderId="0" xfId="0" applyFill="1" applyAlignment="1" applyProtection="1">
      <alignment horizontal="center" wrapText="1"/>
      <protection locked="0"/>
    </xf>
    <xf numFmtId="9" fontId="0" fillId="3" borderId="0" xfId="1" applyFont="1" applyFill="1" applyAlignment="1" applyProtection="1">
      <alignment horizontal="center" wrapText="1"/>
      <protection locked="0"/>
    </xf>
    <xf numFmtId="0" fontId="9" fillId="2" borderId="4" xfId="2" applyFont="1" applyFill="1" applyBorder="1" applyAlignment="1" applyProtection="1">
      <alignment wrapText="1"/>
      <protection locked="0"/>
    </xf>
    <xf numFmtId="44" fontId="6" fillId="2" borderId="9" xfId="3" applyFont="1" applyFill="1" applyBorder="1" applyAlignment="1">
      <alignment horizontal="center"/>
    </xf>
    <xf numFmtId="44" fontId="6" fillId="2" borderId="4" xfId="3" applyFont="1" applyFill="1" applyBorder="1" applyAlignment="1">
      <alignment horizontal="center" wrapText="1"/>
    </xf>
    <xf numFmtId="0" fontId="6" fillId="2" borderId="4" xfId="0" applyFont="1" applyFill="1" applyBorder="1" applyAlignment="1">
      <alignment horizontal="center" wrapText="1"/>
    </xf>
    <xf numFmtId="44" fontId="6" fillId="2" borderId="10" xfId="3" applyFont="1" applyFill="1" applyBorder="1" applyAlignment="1">
      <alignment horizontal="center" wrapText="1"/>
    </xf>
    <xf numFmtId="0" fontId="6" fillId="2" borderId="4" xfId="0" applyFont="1" applyFill="1" applyBorder="1" applyAlignment="1">
      <alignment horizontal="center"/>
    </xf>
    <xf numFmtId="0" fontId="6" fillId="2" borderId="10" xfId="0" applyFont="1" applyFill="1" applyBorder="1" applyAlignment="1">
      <alignment horizontal="center"/>
    </xf>
    <xf numFmtId="0" fontId="6" fillId="0" borderId="0" xfId="0" applyFont="1" applyAlignment="1">
      <alignment horizontal="center"/>
    </xf>
    <xf numFmtId="0" fontId="6" fillId="0" borderId="0" xfId="0" applyFont="1" applyAlignment="1">
      <alignment horizontal="center" wrapText="1"/>
    </xf>
    <xf numFmtId="0" fontId="9" fillId="2" borderId="4" xfId="2" applyFont="1" applyFill="1" applyBorder="1" applyAlignment="1" applyProtection="1">
      <alignment horizontal="center" wrapText="1"/>
      <protection locked="0"/>
    </xf>
    <xf numFmtId="44" fontId="9" fillId="2" borderId="4" xfId="2" applyNumberFormat="1" applyFont="1" applyFill="1" applyBorder="1" applyAlignment="1" applyProtection="1">
      <alignment horizontal="center" wrapText="1"/>
      <protection locked="0"/>
    </xf>
    <xf numFmtId="9" fontId="9" fillId="2" borderId="4" xfId="1" applyFont="1" applyFill="1" applyBorder="1" applyAlignment="1" applyProtection="1">
      <alignment horizontal="center" wrapText="1"/>
      <protection locked="0"/>
    </xf>
    <xf numFmtId="0" fontId="0" fillId="0" borderId="0" xfId="0" applyAlignment="1">
      <alignment horizontal="center"/>
    </xf>
    <xf numFmtId="0" fontId="0" fillId="0" borderId="0" xfId="0" applyAlignment="1" applyProtection="1">
      <protection locked="0"/>
    </xf>
    <xf numFmtId="0" fontId="0" fillId="0" borderId="0" xfId="0" applyAlignment="1" applyProtection="1">
      <alignment horizontal="center"/>
    </xf>
    <xf numFmtId="0" fontId="0" fillId="0" borderId="0" xfId="0" applyAlignment="1" applyProtection="1">
      <alignment horizontal="left" wrapText="1"/>
      <protection locked="0"/>
    </xf>
    <xf numFmtId="44" fontId="6" fillId="2" borderId="6" xfId="3" applyFont="1" applyFill="1" applyBorder="1" applyAlignment="1">
      <alignment horizontal="center"/>
    </xf>
    <xf numFmtId="44" fontId="6" fillId="2" borderId="7" xfId="3" applyFont="1" applyFill="1" applyBorder="1" applyAlignment="1">
      <alignment horizontal="center"/>
    </xf>
    <xf numFmtId="44" fontId="6" fillId="2" borderId="8" xfId="3" applyFont="1" applyFill="1" applyBorder="1" applyAlignment="1">
      <alignment horizontal="center"/>
    </xf>
    <xf numFmtId="0" fontId="9" fillId="2" borderId="4" xfId="2" applyFont="1" applyFill="1" applyBorder="1" applyAlignment="1" applyProtection="1">
      <alignment horizontal="center" wrapText="1"/>
      <protection locked="0"/>
    </xf>
    <xf numFmtId="0" fontId="0" fillId="0" borderId="0" xfId="0" applyAlignment="1" applyProtection="1">
      <alignment horizontal="left" vertical="top" wrapText="1"/>
      <protection locked="0"/>
    </xf>
    <xf numFmtId="0" fontId="0" fillId="0" borderId="0" xfId="0" applyAlignment="1">
      <alignment horizontal="left" wrapText="1"/>
    </xf>
    <xf numFmtId="0" fontId="5" fillId="0" borderId="0" xfId="0" applyFont="1" applyAlignment="1">
      <alignment horizontal="left"/>
    </xf>
    <xf numFmtId="0" fontId="0" fillId="0" borderId="0" xfId="0" applyAlignment="1">
      <alignment horizontal="left"/>
    </xf>
  </cellXfs>
  <cellStyles count="5">
    <cellStyle name="Currency" xfId="3" builtinId="4"/>
    <cellStyle name="Heading 3" xfId="2" builtinId="18"/>
    <cellStyle name="Normal" xfId="0" builtinId="0"/>
    <cellStyle name="Normal 2" xfId="4" xr:uid="{00000000-0005-0000-0000-000003000000}"/>
    <cellStyle name="Percent" xfId="1" builtinId="5"/>
  </cellStyles>
  <dxfs count="13">
    <dxf>
      <numFmt numFmtId="12" formatCode="&quot;$&quot;#,##0.00_);[Red]\(&quot;$&quot;#,##0.00\)"/>
    </dxf>
    <dxf>
      <numFmt numFmtId="12" formatCode="&quot;$&quot;#,##0.00_);[Red]\(&quot;$&quot;#,##0.00\)"/>
    </dxf>
    <dxf>
      <numFmt numFmtId="1" formatCode="0"/>
    </dxf>
    <dxf>
      <numFmt numFmtId="19" formatCode="m/d/yyyy"/>
    </dxf>
    <dxf>
      <numFmt numFmtId="19" formatCode="m/d/yyyy"/>
    </dxf>
    <dxf>
      <numFmt numFmtId="12" formatCode="&quot;$&quot;#,##0.00_);[Red]\(&quot;$&quot;#,##0.00\)"/>
    </dxf>
    <dxf>
      <numFmt numFmtId="0" formatCode="General"/>
    </dxf>
    <dxf>
      <fill>
        <patternFill>
          <bgColor rgb="FF92D050"/>
        </patternFill>
      </fill>
    </dxf>
    <dxf>
      <fill>
        <patternFill>
          <bgColor theme="3" tint="0.39994506668294322"/>
        </patternFill>
      </fill>
    </dxf>
    <dxf>
      <fill>
        <patternFill>
          <bgColor theme="5"/>
        </patternFill>
      </fill>
    </dxf>
    <dxf>
      <fill>
        <patternFill>
          <bgColor theme="5"/>
        </patternFill>
      </fill>
    </dxf>
    <dxf>
      <fill>
        <patternFill>
          <bgColor rgb="FF92D050"/>
        </patternFill>
      </fill>
    </dxf>
    <dxf>
      <fill>
        <patternFill>
          <bgColor theme="3" tint="0.39994506668294322"/>
        </patternFill>
      </fill>
    </dxf>
  </dxfs>
  <tableStyles count="0" defaultTableStyle="TableStyleMedium2" defaultPivotStyle="PivotStyleLight16"/>
  <colors>
    <mruColors>
      <color rgb="FF6691C6"/>
      <color rgb="FF5585BF"/>
      <color rgb="FF6893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pivotTable" Target="pivotTables/pivotTable2.xml"/><Relationship Id="rId17" Type="http://schemas.openxmlformats.org/officeDocument/2006/relationships/powerPivotData" Target="model/item.data"/><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Table" Target="pivotTables/pivotTable1.xml"/><Relationship Id="rId5" Type="http://schemas.openxmlformats.org/officeDocument/2006/relationships/worksheet" Target="worksheets/sheet5.xml"/><Relationship Id="rId15" Type="http://schemas.openxmlformats.org/officeDocument/2006/relationships/styles" Target="styles.xml"/><Relationship Id="rId23" Type="http://schemas.openxmlformats.org/officeDocument/2006/relationships/customXml" Target="../customXml/item5.xml"/><Relationship Id="rId10" Type="http://schemas.openxmlformats.org/officeDocument/2006/relationships/pivotCacheDefinition" Target="pivotCache/pivotCacheDefinition3.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connections" Target="connections.xml"/><Relationship Id="rId22"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Number and % of Cardholders </a:t>
            </a:r>
          </a:p>
          <a:p>
            <a:pPr>
              <a:defRPr/>
            </a:pPr>
            <a:r>
              <a:rPr lang="en-US"/>
              <a:t>by STL Usage</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ivotFmts>
      <c:pivotFmt>
        <c:idx val="0"/>
        <c:spPr>
          <a:solidFill>
            <a:schemeClr val="accent1"/>
          </a:solidFill>
          <a:ln>
            <a:noFill/>
          </a:ln>
          <a:effectLst>
            <a:outerShdw blurRad="254000" sx="102000" sy="102000" algn="ctr" rotWithShape="0">
              <a:prstClr val="black">
                <a:alpha val="20000"/>
              </a:prstClr>
            </a:outerShdw>
          </a:effectLst>
        </c:spPr>
        <c:marker>
          <c:symbol val="none"/>
        </c:marke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1"/>
          <c:showVal val="1"/>
          <c:showCatName val="0"/>
          <c:showSerName val="0"/>
          <c:showPercent val="1"/>
          <c:showBubbleSize val="0"/>
          <c:separator>
</c:separator>
          <c:extLst>
            <c:ext xmlns:c15="http://schemas.microsoft.com/office/drawing/2012/chart" uri="{CE6537A1-D6FC-4f65-9D91-7224C49458BB}"/>
          </c:extLst>
        </c:dLbl>
      </c:pivotFmt>
      <c:pivotFmt>
        <c:idx val="1"/>
        <c:spPr>
          <a:solidFill>
            <a:schemeClr val="accent1"/>
          </a:solidFill>
          <a:ln>
            <a:noFill/>
          </a:ln>
          <a:effectLst>
            <a:outerShdw blurRad="254000" sx="102000" sy="102000" algn="ctr" rotWithShape="0">
              <a:prstClr val="black">
                <a:alpha val="20000"/>
              </a:prstClr>
            </a:outerShdw>
          </a:effectLst>
        </c:spPr>
      </c:pivotFmt>
      <c:pivotFmt>
        <c:idx val="2"/>
        <c:spPr>
          <a:solidFill>
            <a:schemeClr val="accent1"/>
          </a:solidFill>
          <a:ln>
            <a:noFill/>
          </a:ln>
          <a:effectLst>
            <a:outerShdw blurRad="254000" sx="102000" sy="102000" algn="ctr" rotWithShape="0">
              <a:prstClr val="black">
                <a:alpha val="20000"/>
              </a:prstClr>
            </a:outerShdw>
          </a:effectLst>
        </c:spPr>
      </c:pivotFmt>
      <c:pivotFmt>
        <c:idx val="3"/>
        <c:spPr>
          <a:solidFill>
            <a:schemeClr val="accent1"/>
          </a:solidFill>
          <a:ln>
            <a:noFill/>
          </a:ln>
          <a:effectLst>
            <a:outerShdw blurRad="254000" sx="102000" sy="102000" algn="ctr" rotWithShape="0">
              <a:prstClr val="black">
                <a:alpha val="20000"/>
              </a:prstClr>
            </a:outerShdw>
          </a:effectLst>
        </c:spPr>
      </c:pivotFmt>
    </c:pivotFmts>
    <c:plotArea>
      <c:layout/>
      <c:doughnutChart>
        <c:varyColors val="1"/>
        <c:ser>
          <c:idx val="0"/>
          <c:order val="0"/>
          <c:tx>
            <c:v>Total</c:v>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0CE1-485F-9D2B-9082DD9A63BA}"/>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0CE1-485F-9D2B-9082DD9A63BA}"/>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0CE1-485F-9D2B-9082DD9A63BA}"/>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1"/>
            <c:showVal val="1"/>
            <c:showCatName val="0"/>
            <c:showSerName val="0"/>
            <c:showPercent val="1"/>
            <c:showBubbleSize val="0"/>
            <c:separator>
</c:separator>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Lit>
              <c:ptCount val="3"/>
              <c:pt idx="0">
                <c:v>Highest Transaction was &lt;50% of STL</c:v>
              </c:pt>
              <c:pt idx="1">
                <c:v>Highest Transaction was 50 - 70% of STL</c:v>
              </c:pt>
              <c:pt idx="2">
                <c:v>Highest Transaction was 70%&lt; of STL</c:v>
              </c:pt>
            </c:strLit>
          </c:cat>
          <c:val>
            <c:numLit>
              <c:formatCode>General</c:formatCode>
              <c:ptCount val="3"/>
              <c:pt idx="0">
                <c:v>1</c:v>
              </c:pt>
              <c:pt idx="1">
                <c:v>0</c:v>
              </c:pt>
              <c:pt idx="2">
                <c:v>0</c:v>
              </c:pt>
            </c:numLit>
          </c:val>
          <c:extLst>
            <c:ext xmlns:c16="http://schemas.microsoft.com/office/drawing/2014/chart" uri="{C3380CC4-5D6E-409C-BE32-E72D297353CC}">
              <c16:uniqueId val="{00000000-2757-494C-8927-A82D262D691F}"/>
            </c:ext>
          </c:extLst>
        </c:ser>
        <c:dLbls>
          <c:showLegendKey val="0"/>
          <c:showVal val="1"/>
          <c:showCatName val="1"/>
          <c:showSerName val="0"/>
          <c:showPercent val="0"/>
          <c:showBubbleSize val="0"/>
          <c:showLeaderLines val="1"/>
        </c:dLbls>
        <c:firstSliceAng val="0"/>
        <c:holeSize val="50"/>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extLst>
    <c:ext xmlns:c15="http://schemas.microsoft.com/office/drawing/2012/chart" uri="{723BEF56-08C2-4564-9609-F4CBC75E7E54}">
      <c15:pivotSource>
        <c15:name>[SpendingLimitsAnalysis.xlsx]PivotChartTable1</c15:name>
        <c15:fmtId val="0"/>
      </c15:pivotSource>
      <c15:pivotOptions>
        <c15:dropZoneFilter val="1"/>
        <c15:dropZoneCategories val="1"/>
        <c15:dropZoneSeries val="1"/>
        <c15:dropZonesVisible val="1"/>
      </c15: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Number and % of Cardholders </a:t>
            </a:r>
          </a:p>
          <a:p>
            <a:pPr>
              <a:defRPr/>
            </a:pPr>
            <a:r>
              <a:rPr lang="en-US"/>
              <a:t>by CL Usage</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ivotFmts>
      <c:pivotFmt>
        <c:idx val="0"/>
        <c:spPr>
          <a:solidFill>
            <a:schemeClr val="accent1"/>
          </a:solidFill>
          <a:ln>
            <a:noFill/>
          </a:ln>
          <a:effectLst>
            <a:outerShdw blurRad="254000" sx="102000" sy="102000" algn="ctr" rotWithShape="0">
              <a:prstClr val="black">
                <a:alpha val="20000"/>
              </a:prstClr>
            </a:outerShdw>
          </a:effectLst>
        </c:spPr>
        <c:marker>
          <c:symbol val="none"/>
        </c:marke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1"/>
          <c:showVal val="1"/>
          <c:showCatName val="0"/>
          <c:showSerName val="0"/>
          <c:showPercent val="1"/>
          <c:showBubbleSize val="0"/>
          <c:separator>
</c:separator>
          <c:extLst>
            <c:ext xmlns:c15="http://schemas.microsoft.com/office/drawing/2012/chart" uri="{CE6537A1-D6FC-4f65-9D91-7224C49458BB}"/>
          </c:extLst>
        </c:dLbl>
      </c:pivotFmt>
      <c:pivotFmt>
        <c:idx val="1"/>
        <c:spPr>
          <a:solidFill>
            <a:schemeClr val="accent1"/>
          </a:solidFill>
          <a:ln>
            <a:noFill/>
          </a:ln>
          <a:effectLst>
            <a:outerShdw blurRad="254000" sx="102000" sy="102000" algn="ctr" rotWithShape="0">
              <a:prstClr val="black">
                <a:alpha val="20000"/>
              </a:prstClr>
            </a:outerShdw>
          </a:effectLst>
        </c:spPr>
      </c:pivotFmt>
      <c:pivotFmt>
        <c:idx val="2"/>
        <c:spPr>
          <a:solidFill>
            <a:schemeClr val="accent1"/>
          </a:solidFill>
          <a:ln>
            <a:noFill/>
          </a:ln>
          <a:effectLst>
            <a:outerShdw blurRad="254000" sx="102000" sy="102000" algn="ctr" rotWithShape="0">
              <a:prstClr val="black">
                <a:alpha val="20000"/>
              </a:prstClr>
            </a:outerShdw>
          </a:effectLst>
        </c:spPr>
      </c:pivotFmt>
      <c:pivotFmt>
        <c:idx val="3"/>
        <c:spPr>
          <a:solidFill>
            <a:schemeClr val="accent1"/>
          </a:solidFill>
          <a:ln>
            <a:noFill/>
          </a:ln>
          <a:effectLst>
            <a:outerShdw blurRad="254000" sx="102000" sy="102000" algn="ctr" rotWithShape="0">
              <a:prstClr val="black">
                <a:alpha val="20000"/>
              </a:prstClr>
            </a:outerShdw>
          </a:effectLst>
        </c:spPr>
      </c:pivotFmt>
    </c:pivotFmts>
    <c:plotArea>
      <c:layout/>
      <c:doughnutChart>
        <c:varyColors val="1"/>
        <c:ser>
          <c:idx val="0"/>
          <c:order val="0"/>
          <c:tx>
            <c:v>Total</c:v>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774F-4BC2-8087-FF9FB380B640}"/>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774F-4BC2-8087-FF9FB380B640}"/>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774F-4BC2-8087-FF9FB380B640}"/>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1"/>
            <c:showVal val="1"/>
            <c:showCatName val="0"/>
            <c:showSerName val="0"/>
            <c:showPercent val="1"/>
            <c:showBubbleSize val="0"/>
            <c:separator>
</c:separator>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Lit>
              <c:ptCount val="3"/>
              <c:pt idx="0">
                <c:v>Highest Cycle Spend was &lt;50% of CL</c:v>
              </c:pt>
              <c:pt idx="1">
                <c:v>Highest Cycle Spend was 50% - 70% of CL</c:v>
              </c:pt>
              <c:pt idx="2">
                <c:v>Highest Cycle Spend was 70%&lt; of CL</c:v>
              </c:pt>
            </c:strLit>
          </c:cat>
          <c:val>
            <c:numLit>
              <c:formatCode>General</c:formatCode>
              <c:ptCount val="3"/>
              <c:pt idx="0">
                <c:v>1</c:v>
              </c:pt>
              <c:pt idx="1">
                <c:v>0</c:v>
              </c:pt>
              <c:pt idx="2">
                <c:v>0</c:v>
              </c:pt>
            </c:numLit>
          </c:val>
          <c:extLst>
            <c:ext xmlns:c16="http://schemas.microsoft.com/office/drawing/2014/chart" uri="{C3380CC4-5D6E-409C-BE32-E72D297353CC}">
              <c16:uniqueId val="{00000000-1515-4FB1-8EB9-2167FF0D3496}"/>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extLst>
    <c:ext xmlns:c15="http://schemas.microsoft.com/office/drawing/2012/chart" uri="{723BEF56-08C2-4564-9609-F4CBC75E7E54}">
      <c15:pivotSource>
        <c15:name>[SpendingLimitsAnalysis.xlsx]PivotChartTable2</c15:name>
        <c15:fmtId val="0"/>
      </c15:pivotSource>
      <c15:pivotOptions>
        <c15:dropZoneFilter val="1"/>
        <c15:dropZoneCategories val="1"/>
        <c15:dropZoneSeries val="1"/>
        <c15:dropZonesVisible val="1"/>
      </c15: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9525</xdr:colOff>
      <xdr:row>2</xdr:row>
      <xdr:rowOff>9525</xdr:rowOff>
    </xdr:from>
    <xdr:to>
      <xdr:col>8</xdr:col>
      <xdr:colOff>314325</xdr:colOff>
      <xdr:row>16</xdr:row>
      <xdr:rowOff>85725</xdr:rowOff>
    </xdr:to>
    <xdr:graphicFrame macro="">
      <xdr:nvGraphicFramePr>
        <xdr:cNvPr id="2" name="Chart 1">
          <a:extLst>
            <a:ext uri="{FF2B5EF4-FFF2-40B4-BE49-F238E27FC236}">
              <a16:creationId xmlns:a16="http://schemas.microsoft.com/office/drawing/2014/main" id="{0517507A-2CF1-4C2F-99AE-B90F938BB2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23812</xdr:colOff>
      <xdr:row>2</xdr:row>
      <xdr:rowOff>9525</xdr:rowOff>
    </xdr:from>
    <xdr:to>
      <xdr:col>16</xdr:col>
      <xdr:colOff>328612</xdr:colOff>
      <xdr:row>16</xdr:row>
      <xdr:rowOff>85725</xdr:rowOff>
    </xdr:to>
    <xdr:graphicFrame macro="">
      <xdr:nvGraphicFramePr>
        <xdr:cNvPr id="3" name="Chart 2">
          <a:extLst>
            <a:ext uri="{FF2B5EF4-FFF2-40B4-BE49-F238E27FC236}">
              <a16:creationId xmlns:a16="http://schemas.microsoft.com/office/drawing/2014/main" id="{D20392B8-1F6C-4BB9-A1A5-3C5466B049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exander, Becky" refreshedDate="43567.72315208333" createdVersion="6" refreshedVersion="6" minRefreshableVersion="3" recordCount="1" xr:uid="{00000000-000A-0000-FFFF-FFFF32000000}">
  <cacheSource type="worksheet">
    <worksheetSource name="Data"/>
  </cacheSource>
  <cacheFields count="17">
    <cacheField name="Cycle End" numFmtId="0">
      <sharedItems/>
    </cacheField>
    <cacheField name="Card Nickname" numFmtId="0">
      <sharedItems containsNonDate="0" containsBlank="1" count="1114">
        <m/>
        <s v="Josie Toney" u="1"/>
        <s v="SARAH WHITE" u="1"/>
        <s v="THOMAS COX" u="1"/>
        <s v="Justin Wiggins" u="1"/>
        <s v="WILLIAM J LEITCH" u="1"/>
        <s v="JAMES MINTZ" u="1"/>
        <s v="JAMES ROBERTS" u="1"/>
        <s v="ZACHARY YEAGER" u="1"/>
        <s v="DARNELL MINCEY" u="1"/>
        <s v="TERRI M SAYLOR" u="1"/>
        <s v="JANET HOWSER" u="1"/>
        <s v="DORIE J KRAPF" u="1"/>
        <s v="THERESA THORNBURG" u="1"/>
        <s v="ROBERT KIM LYNN" u="1"/>
        <s v="AMY T GERMAN" u="1"/>
        <s v="TRAVIS TEMPLE" u="1"/>
        <s v="WILLIE T BOSTON" u="1"/>
        <s v="LARRY MAYS" u="1"/>
        <s v="DEBORAH ELLIS" u="1"/>
        <s v="EDWINA M TERRELL" u="1"/>
        <s v="BONNIE FAGLIER" u="1"/>
        <s v="MICHAEL A PEMBERTON" u="1"/>
        <s v="MATTHEW HORST" u="1"/>
        <s v="BELINDA DURDEN" u="1"/>
        <s v="Ashley T. Dutton" u="1"/>
        <s v="CECILE DENISE HARPER" u="1"/>
        <s v="PRISCILLA CAMPBELL" u="1"/>
        <s v="Brenda S Adams" u="1"/>
        <s v="Rachel Arant" u="1"/>
        <s v="Jacqueline Musall" u="1"/>
        <s v="Darcy Hayes" u="1"/>
        <s v="Charles Bryant" u="1"/>
        <s v="DORA L DUPONT" u="1"/>
        <s v="Kacie Griffin" u="1"/>
        <s v="KATRINA MCNAIR" u="1"/>
        <s v="ADDIE EDWARDS" u="1"/>
        <s v="JANE L. DING" u="1"/>
        <s v="KAREN LAFONTAINE" u="1"/>
        <s v="James Kirkland" u="1"/>
        <s v="Morgan Tickerhoof" u="1"/>
        <s v="Audraian Timmons" u="1"/>
        <s v="TIM WHITE" u="1"/>
        <s v="Brandon Davis" u="1"/>
        <s v="KIMBERLY COFER" u="1"/>
        <s v="Jessica Ellis" u="1"/>
        <s v="CHRISTINE BROWN-LUCAS" u="1"/>
        <s v="JODI CALDWELL" u="1"/>
        <s v="SHEILA JANKUS" u="1"/>
        <s v="PAULA SMITH" u="1"/>
        <s v="JACQUELINE D CHILDS (WILSON)" u="1"/>
        <s v="LADONNA BUTLER" u="1"/>
        <s v="LAURA MCCULLOUGH" u="1"/>
        <s v="BELINDA CLASSENS" u="1"/>
        <s v="AMBER O'SHAUGHNESSY" u="1"/>
        <s v="EDWARD B MONDOR" u="1"/>
        <s v="JANICE O BROWN" u="1"/>
        <s v="MARY H MCDONALD" u="1"/>
        <s v="SHEILA WEST" u="1"/>
        <s v="WILLIAM AVRA" u="1"/>
        <s v="Angelica Piercy" u="1"/>
        <s v="MICHAEL BUDD" u="1"/>
        <s v="Robin Hedrick" u="1"/>
        <s v="Samantha Casey" u="1"/>
        <s v="NICOLE WITHERS" u="1"/>
        <s v="QUANSHENG DU" u="1"/>
        <s v="JAHMAL RAINEY" u="1"/>
        <s v="SCOTT A BARMAN" u="1"/>
        <s v="Greg Williams" u="1"/>
        <s v="Jasmine Ryans" u="1"/>
        <s v="MARK MUNNS" u="1"/>
        <s v="YVONNE ROACH" u="1"/>
        <s v="Gail Murray" u="1"/>
        <s v="VINOTH SITTARAMANE" u="1"/>
        <s v="MARCY KESSINGER" u="1"/>
        <s v="KRISTIN KASTING" u="1"/>
        <s v="ALFRED LUCAS" u="1"/>
        <s v="Justin Ellis" u="1"/>
        <s v="Theo Craddock" u="1"/>
        <s v="LISA LEE" u="1"/>
        <s v="Orenthal Sanders" u="1"/>
        <s v="Melissa Knapp" u="1"/>
        <s v="DEBRA GLEASON" u="1"/>
        <s v="JANET THRASHER" u="1"/>
        <s v="ANGEL HOWARD" u="1"/>
        <s v="Angela Walton" u="1"/>
        <s v="STEPANEK PEGGY" u="1"/>
        <s v="MELISSA S GAST-GOODMAN" u="1"/>
        <s v="RONNIE SANDERS" u="1"/>
        <s v="GUOQING HU" u="1"/>
        <s v="Kierra Collins" u="1"/>
        <s v="ADAM TOM" u="1"/>
        <s v="LESLIE SMITH" u="1"/>
        <s v="Rodney Heard" u="1"/>
        <s v="SANDRA FERGUSON" u="1"/>
        <s v="KIRSTEN RAPPA" u="1"/>
        <s v="JENNIFER SLADE" u="1"/>
        <s v="Patricia McCullough" u="1"/>
        <s v="KENDRIA LEE" u="1"/>
        <s v="TERESA R. BUSH" u="1"/>
        <s v="JACOB SMITH" u="1"/>
        <s v="BRENDA T AYTES" u="1"/>
        <s v="Stephen Spradley" u="1"/>
        <s v="LIANYING HE" u="1"/>
        <s v="MARIA A GRAHAM" u="1"/>
        <s v="KATHARINE STEINER" u="1"/>
        <s v="BETH SAMMONS" u="1"/>
        <s v="Katlyn Tuten" u="1"/>
        <s v="Fulei Tang" u="1"/>
        <s v="MARY O'BRIEN" u="1"/>
        <s v="TAMMY KROLL" u="1"/>
        <s v="Jodi Carlyle" u="1"/>
        <s v="SEAN WILLETT" u="1"/>
        <s v="PAULA FOWLER" u="1"/>
        <s v="Meagan Ellis" u="1"/>
        <s v="Guangkuo Dong" u="1"/>
        <s v="JANEE E CARDELL" u="1"/>
        <s v="Michael Marsh" u="1"/>
        <s v="Debra Smith" u="1"/>
        <s v="REX MILLER JR" u="1"/>
        <s v="ANITA A THURSON" u="1"/>
        <s v="BRENT MCCARTY" u="1"/>
        <s v="Susan Thankachan" u="1"/>
        <s v="Crystal Guest" u="1"/>
        <s v="Paul Kitchens" u="1"/>
        <s v="GOLANDA BLACKWELL" u="1"/>
        <s v="DONNA BURNETT" u="1"/>
        <s v="BRITTANY MCLAMB" u="1"/>
        <s v="GREGORY CHAMBLEE" u="1"/>
        <s v="SHAWN TAYLOR" u="1"/>
        <s v="JEFF JOYNER" u="1"/>
        <s v="STEPHEN L FRAWLEY" u="1"/>
        <s v="QUEEN HODGES" u="1"/>
        <s v="BARBARA WALLENZINE" u="1"/>
        <s v="Mary Elizabeth Pirkle" u="1"/>
        <s v="ERHARD BIEBERICH" u="1"/>
        <s v="AMY BALLAGH" u="1"/>
        <s v="MOURAD OGBI" u="1"/>
        <s v="TRACY BRICKEY" u="1"/>
        <s v="MAGGIE MCMENAMIN" u="1"/>
        <s v="DENNIS M. EVANS" u="1"/>
        <s v="Kathryn Parrish" u="1"/>
        <s v="Keith Basinger" u="1"/>
        <s v="Tuwanda Wilson" u="1"/>
        <s v="GUANGHU WANG" u="1"/>
        <s v="Barbara Hill" u="1"/>
        <s v="DANIEL RIVERA" u="1"/>
        <s v="Nicholas Tresco" u="1"/>
        <s v="Jenny Katic" u="1"/>
        <s v="MORRI O SWEARINGEN" u="1"/>
        <s v="CANDICE HENDERSON" u="1"/>
        <s v="JANICE SKINNER" u="1"/>
        <s v="Kimberly Hasson" u="1"/>
        <s v="MICHELLE N TREMBLAY" u="1"/>
        <s v="HUABO SU" u="1"/>
        <s v="YAO LIANG TANG" u="1"/>
        <s v="ROBERT T. LUMPKIN" u="1"/>
        <s v="MELVENIA BLANCHARD" u="1"/>
        <s v="Kadija Fornah" u="1"/>
        <s v="ANATOLIJ HORUZSKO" u="1"/>
        <s v="Lacey Hauser" u="1"/>
        <s v="SCOTT COURDIN" u="1"/>
        <s v="ALVIN V TERRY JR" u="1"/>
        <s v="April Robinson" u="1"/>
        <s v="BRENDA B JOHNSON" u="1"/>
        <s v="ARIKKA GREGORY" u="1"/>
        <s v="Tammy Willingham" u="1"/>
        <s v="BETH HOWELLS" u="1"/>
        <s v="KEENAN GRIGG" u="1"/>
        <s v="HEIDE MARINO ANDREWS" u="1"/>
        <s v="Jason Butts" u="1"/>
        <s v="JIMOK KIM" u="1"/>
        <s v="SPENCER HARP" u="1"/>
        <s v="FELICIA SMALLS" u="1"/>
        <s v="Lynn Foster" u="1"/>
        <s v="SHIRLEY INMAN" u="1"/>
        <s v="Hsiaoli Wu" u="1"/>
        <s v="Diana Silas" u="1"/>
        <s v="SHAYLA M RICKS" u="1"/>
        <s v="SONYA CONNER" u="1"/>
        <s v="BRYAN JOHNSTON" u="1"/>
        <s v="RODERICK HARPER" u="1"/>
        <s v="Christy Morrison" u="1"/>
        <s v="DEENIE CERASUOLO" u="1"/>
        <s v="Richard Riffe" u="1"/>
        <s v="ANNIE HANNAH" u="1"/>
        <s v="Betty Eason" u="1"/>
        <s v="CHARLES STEWART" u="1"/>
        <s v="JAN BANE" u="1"/>
        <s v="KIMBERLY BRADLEY" u="1"/>
        <s v="DANIEL SKIDMORE-HESS" u="1"/>
        <s v="Leza Witherington" u="1"/>
        <s v="TONY HARKINS" u="1"/>
        <s v="DEBORAH PEREZ-LOPEZ" u="1"/>
        <s v="DEANNA S PICHE" u="1"/>
        <s v="KIMBERLY SIMPSON" u="1"/>
        <s v="NANCY TILLE-VICTORIA" u="1"/>
        <s v="LAUREN MICHELLE BUCK" u="1"/>
        <s v="BRENDA WORD" u="1"/>
        <s v="BRIAN STANSFIELD" u="1"/>
        <s v="Maureen Martin" u="1"/>
        <s v="Lacee Sheffield" u="1"/>
        <s v="RICKY DAVIS" u="1"/>
        <s v="TARA DRAKE" u="1"/>
        <s v="ALEXIS STRANAHAN" u="1"/>
        <s v="ERIKA BOWDRE" u="1"/>
        <s v="Stuart Beaman" u="1"/>
        <s v="JEFFERY A ORVIS" u="1"/>
        <s v="Britny Jackson" u="1"/>
        <s v="AMY TREADWELL" u="1"/>
        <s v="JOANNA T DAGLIS" u="1"/>
        <s v="Nancy Karlberg" u="1"/>
        <s v="Carol H. Cross" u="1"/>
        <s v="CHERYL SULLIVAN" u="1"/>
        <s v="Sheila Mays" u="1"/>
        <s v="Kyle Winsor" u="1"/>
        <s v="JULIE OGBURN" u="1"/>
        <s v="KATHY A KLINE" u="1"/>
        <s v="Justin Heath Morton" u="1"/>
        <s v="Terrill Flakes" u="1"/>
        <s v="CASEY M CORBETT" u="1"/>
        <s v="LARA R. TUCKER" u="1"/>
        <s v="Chuck Arnold" u="1"/>
        <s v="SAMANTHA NESMITH" u="1"/>
        <s v="JENETHER STAMPLEY" u="1"/>
        <s v="Sarah Caven" u="1"/>
        <s v="MICHAEL ILER" u="1"/>
        <s v="BING YI" u="1"/>
        <s v="MARLENE MOORE" u="1"/>
        <s v="CANDY HERNDON" u="1"/>
        <s v="CASEY WEAVER" u="1"/>
        <s v="DARRYL NETTLES" u="1"/>
        <s v="Jacqueline Adams" u="1"/>
        <s v="Sherry A Walker" u="1"/>
        <s v="Lori Barmann" u="1"/>
        <s v="MEGAN FEASEL" u="1"/>
        <s v="JONATHAN HARWOOD" u="1"/>
        <s v="ADVIYE ERGUL" u="1"/>
        <s v="OSCAR J PUNG" u="1"/>
        <s v="Justin Ward" u="1"/>
        <s v="Brian Tarr" u="1"/>
        <s v="KYLIE BAREFOOT" u="1"/>
        <s v="GABRIELA PACHOLCZYK" u="1"/>
        <s v="Kenietha McRae" u="1"/>
        <s v="Chris Carter" u="1"/>
        <s v="ROSA W ROMEO" u="1"/>
        <s v="SARAH MCCARROLL" u="1"/>
        <s v="TOMMY CAMPBELL" u="1"/>
        <s v="DOROTHY KEMPSON" u="1"/>
        <s v="WENDY COWART" u="1"/>
        <s v="Carolyn Cannon" u="1"/>
        <s v="HILARY CALLAWAY" u="1"/>
        <s v="Melissa Mullins" u="1"/>
        <s v="MELINDA HOFIUS" u="1"/>
        <s v="MICHAEL J TOMA" u="1"/>
        <s v="Kristyn Moore" u="1"/>
        <s v="Alonzo Walters" u="1"/>
        <s v="Yan Cui" u="1"/>
        <s v="BETSY REAVES" u="1"/>
        <s v="DAVID CUTLER" u="1"/>
        <s v="Chelsey Lemons" u="1"/>
        <s v="SADANAND T FULZELE" u="1"/>
        <s v="Nancy Remler" u="1"/>
        <s v="DANIELLE DEBIEN" u="1"/>
        <s v="Susan Fifer" u="1"/>
        <s v="Karlette Voigt" u="1"/>
        <s v="JAYNIE LEE GASKIN" u="1"/>
        <s v="Adrianne P Stevenson" u="1"/>
        <s v="DELINDA GASKINS" u="1"/>
        <s v="NEVIN A LAMBERT" u="1"/>
        <s v="MYRA L DUPRA" u="1"/>
        <s v="GA ARMSTRONG ATLANTIC UN" u="1"/>
        <s v="WENBO ZHI" u="1"/>
        <s v="Cathy Oliveras" u="1"/>
        <s v="CHRISTOPHER TOWNSEND" u="1"/>
        <s v="CHRISTOPHER P CUTLER" u="1"/>
        <s v="JEB TYSON" u="1"/>
        <s v="Karen Denny" u="1"/>
        <s v="PUTTUR PRASAD" u="1"/>
        <s v="JOANNE DANNACHER" u="1"/>
        <s v="DEBORAH KEENAN" u="1"/>
        <s v="VICKI WILES" u="1"/>
        <s v="CAROLYN ELLIS" u="1"/>
        <s v="SEAN MCCAFFREY" u="1"/>
        <s v="JAMIE SHERWOOD" u="1"/>
        <s v="CAROL MARRO" u="1"/>
        <s v="Bonnie Jones" u="1"/>
        <s v="Eftihia Kountakis" u="1"/>
        <s v="LISA B BASCINO" u="1"/>
        <s v="CHRISTOPHER MIDDLETON" u="1"/>
        <s v="NATHAN TAKAS" u="1"/>
        <s v="ELADIO DELEON" u="1"/>
        <s v="TIMOTHY KINTZINGER" u="1"/>
        <s v="Teresa Kregl" u="1"/>
        <s v="SHERRY BROWN" u="1"/>
        <s v="WANDA F OGLESBY" u="1"/>
        <s v="Jeff Mansour" u="1"/>
        <s v="Patricia Frederickson" u="1"/>
        <s v="Joslyn Hilliard" u="1"/>
        <s v="Corey Szczypka" u="1"/>
        <s v="JAY HEGDE" u="1"/>
        <s v="JOHN WALKER" u="1"/>
        <s v="LAURA J GAST" u="1"/>
        <s v="Russell Fowler" u="1"/>
        <s v="MICHAEL THOMAS" u="1"/>
        <s v="Michael Henderson" u="1"/>
        <s v="Alexandra Parero" u="1"/>
        <s v="KIMBERLY KAY SMITH" u="1"/>
        <s v="Diana Barrett" u="1"/>
        <s v="MORRIS SINGLETON" u="1"/>
        <s v="ROBERT BLACKBURN" u="1"/>
        <s v="Michael McGrath" u="1"/>
        <s v="Tina Carter" u="1"/>
        <s v="TRACEE HICKMAN" u="1"/>
        <s v="Anita Mercer" u="1"/>
        <s v="Joseph Pruitt" u="1"/>
        <s v="JENNIFER ELLISON" u="1"/>
        <s v="RUSTY CLARK" u="1"/>
        <s v="JUDITH LYNNE COUTURE" u="1"/>
        <s v="Elizabeth Smith (Schlosbon)" u="1"/>
        <s v="CHRIS ROBERTS" u="1"/>
        <s v="Amanda L. Bargeron" u="1"/>
        <s v="Andrew Eade" u="1"/>
        <s v="Jennevieve Sevilla" u="1"/>
        <s v="APRIL M CALLAWAY" u="1"/>
        <s v="RONNIE PHILLIPS" u="1"/>
        <s v="PATRICIA BEBLEY" u="1"/>
        <s v="Angela Erwin" u="1"/>
        <s v="William H. Lutz" u="1"/>
        <s v="Melinda Maxwell" u="1"/>
        <s v="KATHRYN G GAY" u="1"/>
        <s v="RACHEL PLOOR" u="1"/>
        <s v="VICTORIA C. BREDENBERG" u="1"/>
        <s v="Hongyan Liu" u="1"/>
        <s v="Iris Royal" u="1"/>
        <s v="Jade Smith" u="1"/>
        <s v="JULIE S KELLEY" u="1"/>
        <s v="Rachel Solomon" u="1"/>
        <s v="JUDY TAYLOR" u="1"/>
        <s v="DAVID STEPP" u="1"/>
        <s v="Jennifer Robin Atkins" u="1"/>
        <s v="Fanny Ceja-Alcazar" u="1"/>
        <s v="Chris D Adams" u="1"/>
        <s v="BENJAMIN BENTLEY, III" u="1"/>
        <s v="BEVERLY RUVO (SIMPERS)" u="1"/>
        <s v="Margie Russ" u="1"/>
        <s v="MARCELLA STEWART" u="1"/>
        <s v="JULIA BRITTAIN" u="1"/>
        <s v="Jessica Brown" u="1"/>
        <s v="CRYSTAL R THOMAS" u="1"/>
        <s v="Lisa Beck" u="1"/>
        <s v="DANNY LANIER" u="1"/>
        <s v="Bobbi Otis" u="1"/>
        <s v="LYDIA CROSS" u="1"/>
        <s v="GEORGE BRANNEN" u="1"/>
        <s v="BARBARA GRAVETT" u="1"/>
        <s v="LAWRENCE DRIGGERS" u="1"/>
        <s v="Shawn Rice" u="1"/>
        <s v="ALAN HARVEY" u="1"/>
        <s v="Emily Pruitt" u="1"/>
        <s v="James Marc Peebles" u="1"/>
        <s v="REBEKAH BOATRIGHT" u="1"/>
        <s v="ANDREW MICHAUD" u="1"/>
        <s v="IRIS GRIFFIN" u="1"/>
        <s v="Tina W Zimmerman" u="1"/>
        <s v="BONNIE BUSH" u="1"/>
        <s v="JAMMIE MARIE GILLIS" u="1"/>
        <s v="Sharon Quarles" u="1"/>
        <s v="TOM CATO" u="1"/>
        <s v="David Brown" u="1"/>
        <s v="Gabor Csanyi" u="1"/>
        <s v="WILLIAM IRBY" u="1"/>
        <s v="E Denise Cooper" u="1"/>
        <s v="SHANE HARPER" u="1"/>
        <s v="RAMONA LITTLE" u="1"/>
        <s v="JANETTE MCBRIDE" u="1"/>
        <s v="Alisha DeLozier" u="1"/>
        <s v="MAGGIE WITHERINGTON" u="1"/>
        <s v="Lenora Harris" u="1"/>
        <s v="Maggie Needham" u="1"/>
        <s v="Stacie James" u="1"/>
        <s v="Nick Palmer" u="1"/>
        <s v="KENZEL HILL" u="1"/>
        <s v="ANIRUDDHA MITRA" u="1"/>
        <s v="Mary Peyton Palmour" u="1"/>
        <s v="LYNN CHORICH" u="1"/>
        <s v="JAVIER STERN" u="1"/>
        <s v="JO JONES" u="1"/>
        <s v="Hayden Holt" u="1"/>
        <s v="Julianne Reynolds" u="1"/>
        <s v="TINA BROOKINS" u="1"/>
        <s v="TINA POWERS" u="1"/>
        <s v="William Lee" u="1"/>
        <s v="BYRON HAIRE" u="1"/>
        <s v="LINDA N SMITH" u="1"/>
        <s v="Karen P Roberson" u="1"/>
        <s v="Lynn Saine" u="1"/>
        <s v="Larry Felix" u="1"/>
        <s v="Kent Norsworthy" u="1"/>
        <s v="SHARON LEVER" u="1"/>
        <s v="Thomas Burson" u="1"/>
        <s v="JULIE A. PHILLIPS" u="1"/>
        <s v="ELIZABETH C HUSS" u="1"/>
        <s v="CHAD JACKSON" u="1"/>
        <s v="Sandra Young Mayes" u="1"/>
        <s v="DEBBIE ELLISON" u="1"/>
        <s v="Archana Laknaur" u="1"/>
        <s v="Tamara Paal" u="1"/>
        <s v="GREGG SEKSCIENSKI" u="1"/>
        <s v="Nancy Bourne" u="1"/>
        <s v="GLORIA D LOVETTE" u="1"/>
        <s v="Valerie Gudith" u="1"/>
        <s v="SUZETTE GUADAGNO" u="1"/>
        <s v="Gwendolyn McCrary" u="1"/>
        <s v="MALCOLM WOOD" u="1"/>
        <s v="TIFFANY COURDIN" u="1"/>
        <s v="JOHANNE M LEWIS" u="1"/>
        <s v="Sherry Boatfield" u="1"/>
        <s v="Total" u="1"/>
        <s v="Derrick Duncan" u="1"/>
        <s v="SANDRA JACKSON" u="1"/>
        <s v="BLAIR JOINER" u="1"/>
        <s v="Jeff Grizzle" u="1"/>
        <s v="Nicole Johnson" u="1"/>
        <s v="AMY WILKINS-SMITH" u="1"/>
        <s v="Curtis Loggins" u="1"/>
        <s v="BRENDA JOHNSON" u="1"/>
        <s v="BRITTNEY HARKLEROAD" u="1"/>
        <s v="SHRUTI SHARMA" u="1"/>
        <s v="CARLA S JEFFREYS" u="1"/>
        <s v="DONNA BLACK" u="1"/>
        <s v="Sheila Davidson" u="1"/>
        <s v="DANIEL ADAMS" u="1"/>
        <s v="LINDY SHERWOOD" u="1"/>
        <s v="Melanie Spencer" u="1"/>
        <s v="DAVID FULTON" u="1"/>
        <s v="Lacie Warren" u="1"/>
        <s v="COLLEEN R EVANS" u="1"/>
        <s v="LASHANDA HICKS-GRIFFIN" u="1"/>
        <s v="KATHERINE E ELBRACHT" u="1"/>
        <s v="SANDEE PAUL" u="1"/>
        <s v="HAROLD L NEUMAN JR" u="1"/>
        <s v="DUSTIN ROBERTS" u="1"/>
        <s v="KENT TATUM" u="1"/>
        <s v="DONNA SASSER" u="1"/>
        <s v="MARNIE L WRIGHT" u="1"/>
        <s v="LYNNETTE ELLISON" u="1"/>
        <s v="LELIA HIGGENBOTHAM" u="1"/>
        <s v="IL-MAN KIM" u="1"/>
        <s v="Jeanine Merck" u="1"/>
        <s v="NAKIA WALDEN" u="1"/>
        <s v="PATRICK REINHARDT" u="1"/>
        <s v="WILLIAM GARGANO" u="1"/>
        <s v="Tamera Bardenwerper" u="1"/>
        <s v="Carol Huczek" u="1"/>
        <s v="DAVID GENTILE" u="1"/>
        <s v="THERESA HACKLE" u="1"/>
        <s v="Nancy Hanson" u="1"/>
        <s v="KIRSTIE HARSHA" u="1"/>
        <s v="SEAN DEVINE" u="1"/>
        <s v="CRYSTAL GOODE" u="1"/>
        <s v="Reba Duff" u="1"/>
        <s v="TIMOTHY JOY" u="1"/>
        <s v="SCOTT DAVIS" u="1"/>
        <s v="VERVA SHUMATE" u="1"/>
        <s v="MICHELLE CAWTHORN" u="1"/>
        <s v="STUART THOMPSON" u="1"/>
        <s v="Justin Brown" u="1"/>
        <s v="Charles Brautigam" u="1"/>
        <s v="BETH BURNETT" u="1"/>
        <s v="Mumtaz Rojiani" u="1"/>
        <s v="Jeremy Sword" u="1"/>
        <s v="Buffie Burson" u="1"/>
        <s v="MARGARET EAKINS" u="1"/>
        <s v="SHARON R WINGARD (WILLIS)" u="1"/>
        <s v="MARY MALINDA SCOTT" u="1"/>
        <s v="Michelle Braithwaite" u="1"/>
        <s v="Wesley Thomas" u="1"/>
        <s v="Jennifer Adams" u="1"/>
        <s v="ERIC LUTZENBERGER" u="1"/>
        <s v="Sherry Parker" u="1"/>
        <s v="BOBBIE WILLIAMS" u="1"/>
        <s v="BARRY HACKLE" u="1"/>
        <s v="LEIGH FOUTS" u="1"/>
        <s v="BRANDY P CLOUSE" u="1"/>
        <s v="Mary Anne Brown" u="1"/>
        <s v="JIANHUA XU" u="1"/>
        <s v="Amber Wade" u="1"/>
        <s v="NATALIE SCHREY" u="1"/>
        <s v="Stephen Primatic" u="1"/>
        <s v="STANLEY VAUGHN" u="1"/>
        <s v="Rachel N Njue" u="1"/>
        <s v="CHRISTINE NAVAEE" u="1"/>
        <s v="Jan VanRiggelen" u="1"/>
        <s v="DARRELL BRANN" u="1"/>
        <s v="MARTEN OLSSON" u="1"/>
        <s v="NATASHA ALFORD" u="1"/>
        <s v="GRACIELA I REID" u="1"/>
        <s v="Emily Bush" u="1"/>
        <s v="JIM PRUITTE" u="1"/>
        <s v="MUTHUSAMY THANGARAJU" u="1"/>
        <s v="Tommy Banks" u="1"/>
        <s v="Lindsay Bailey" u="1"/>
        <s v="Robert Hargrove" u="1"/>
        <s v="Justin T Cameron" u="1"/>
        <s v="LINDA CARWELL" u="1"/>
        <s v="John L Sullivan" u="1"/>
        <s v="ELOISE GREEN" u="1"/>
        <s v="Alexandrea M Williams" u="1"/>
        <s v="Madison Bips" u="1"/>
        <s v="JONATHAN CRAWFORD" u="1"/>
        <s v="AMY TAULBEE" u="1"/>
        <s v="Pam Terrell" u="1"/>
        <s v="AISLING REIGLE " u="1"/>
        <s v="Nelson Hicks" u="1"/>
        <s v="JOHN E WRIGHT" u="1"/>
        <s v="ASHLEY THORNTON" u="1"/>
        <s v="Bryan Rooks" u="1"/>
        <s v="LISA BLOUNT" u="1"/>
        <s v="LORENZA BEATI-ZIEGLER" u="1"/>
        <s v="BO-SHIUN CHEN" u="1"/>
        <s v="Stacy Witcher" u="1"/>
        <s v="Jr, Barry S. Chesser" u="1"/>
        <s v="Michael Sapp" u="1"/>
        <s v="Mary Hamby" u="1"/>
        <s v="Marty Fore" u="1"/>
        <s v="SANDRA P ALDERMAN" u="1"/>
        <s v="PATRICIA BYRD" u="1"/>
        <s v="Nathan Teymer" u="1"/>
        <s v="LISA VANCE" u="1"/>
        <s v="LEIGH STEED" u="1"/>
        <s v="TANICE PRICE" u="1"/>
        <s v="MICHAEL MURPHY" u="1"/>
        <s v="DIANE ADDIS" u="1"/>
        <s v="Esteban Celis" u="1"/>
        <s v="CHARLES LAWHORNE" u="1"/>
        <s v="JODY RUSHING" u="1"/>
        <s v="DENISE R. WEBSTER" u="1"/>
        <s v="Liza M Negron Perez" u="1"/>
        <s v="DOUG ANDREWS" u="1"/>
        <s v="Amanda Martin" u="1"/>
        <s v="Johannes Van Der Walt" u="1"/>
        <s v="ALLISON LYON" u="1"/>
        <s v="Cindy Webber" u="1"/>
        <s v="SUBHRAJIT K SAHA" u="1"/>
        <s v="Mark Maddox" u="1"/>
        <s v="CRAIG W BANKS" u="1"/>
        <s v="JESSICA MCLAUGHLIN" u="1"/>
        <s v="Matthew Shane Barrow" u="1"/>
        <s v="SHARON QUICK" u="1"/>
        <s v="DIANE HOPKINS" u="1"/>
        <s v="ROBERT ROUNTREE" u="1"/>
        <s v="JOHN CARROLL" u="1"/>
        <s v="TODD HENDRIX" u="1"/>
        <s v="ANNIE R SHUMAN" u="1"/>
        <s v="Virginia Loveless" u="1"/>
        <s v="KEVIN VELEZ" u="1"/>
        <s v="LISA WILSON" u="1"/>
        <s v="KAITLYN FESTER" u="1"/>
        <s v="Vinata Lokeshwar" u="1"/>
        <s v="TIM WILSON" u="1"/>
        <s v="STEPHANIE JOHNSON" u="1"/>
        <s v="NATALIE SANDS" u="1"/>
        <s v="Youli Wang" u="1"/>
        <s v="LINDSAY TYSON" u="1"/>
        <s v="ROSS ADAMS" u="1"/>
        <s v="Michael Walker" u="1"/>
        <s v="CAROL LIGHTLE" u="1"/>
        <s v="STEVEN PECKO" u="1"/>
        <s v="KIM THOMAS" u="1"/>
        <s v="TONY W PAGE" u="1"/>
        <s v="LEIGH PRICE" u="1"/>
        <s v="FRANK HINES" u="1"/>
        <s v="JERRY USREY" u="1"/>
        <s v="Jingping Sun" u="1"/>
        <s v="STEPHEN HAIGH" u="1"/>
        <s v="EDNA CARVER" u="1"/>
        <s v="Katie Johnson" u="1"/>
        <s v="Elaine Blankenship" u="1"/>
        <s v="Paul Bradley Jr." u="1"/>
        <s v="FLOYD W LEACH" u="1"/>
        <s v="HEATHER BRENT" u="1"/>
        <s v="Megan Drake" u="1"/>
        <s v="PAM SANDERS" u="1"/>
        <s v="Sara Rhoden" u="1"/>
        <s v="LYNN B THIGPEN" u="1"/>
        <s v="JAMES MORGAN" u="1"/>
        <s v="DIANA N MORRIS" u="1"/>
        <s v="THERESA MASON" u="1"/>
        <s v="DEBORAH CONLEY" u="1"/>
        <s v="SUSHAMA WAKADE" u="1"/>
        <s v="DENNIS POPE" u="1"/>
        <s v="PATRICIA C HENDRIX" u="1"/>
        <s v="Amanda D. Behr" u="1"/>
        <s v="SHERRY SMITH" u="1"/>
        <s v="CHAD PRITCHETT" u="1"/>
        <s v="DAVID D EPPS" u="1"/>
        <s v="Joseph C Brinson" u="1"/>
        <s v="HEATHER McCOY" u="1"/>
        <s v="DIANA JANKE " u="1"/>
        <s v="AMANDA KLINGEL" u="1"/>
        <s v="Sarah Snyder" u="1"/>
        <s v="Daryl Truelove" u="1"/>
        <s v="RYAN MACY" u="1"/>
        <s v="Leslie Bell" u="1"/>
        <s v="AUTUMN TAYLOR" u="1"/>
        <s v="JASON SCHMIDT" u="1"/>
        <s v="ANGELA STEEN" u="1"/>
        <s v="Karleigh King" u="1"/>
        <s v="LILA JOHNSON" u="1"/>
        <s v="MICHELLE W. SMITH" u="1"/>
        <s v="SARA BAILEY" u="1"/>
        <s v="Adrienne C Watts" u="1"/>
        <s v="Janelle R Mangrum" u="1"/>
        <s v="KEVIN MATTHEWS" u="1"/>
        <s v="ERIC BELIN DE CHANTEMELE" u="1"/>
        <s v="Kristie Kiser" u="1"/>
        <s v="ROBERT NOAH" u="1"/>
        <s v="JASON PICKARD" u="1"/>
        <s v="RONDA H DURDEN" u="1"/>
        <s v="Scott Marshall" u="1"/>
        <s v="RANIE CUMBERMACK" u="1"/>
        <s v="SCOTT PULVER" u="1"/>
        <s v="CHARLIE K. DELOACH" u="1"/>
        <s v="Treva Smith" u="1"/>
        <s v="CLAIRE FOWKE MCELMURRAY" u="1"/>
        <s v="CHRIS SPELL" u="1"/>
        <s v="Daniela Martinez" u="1"/>
        <s v="YUQING HUO" u="1"/>
        <s v="Leland Bass" u="1"/>
        <s v="CHRISTIAN COX" u="1"/>
        <s v="KRISTINA DARGIN" u="1"/>
        <s v="Andria Barnaby" u="1"/>
        <s v="RUTH CALDWELL" u="1"/>
        <s v="SHARAD PUROHIT" u="1"/>
        <s v="Robin Webber" u="1"/>
        <s v="Taylor Lamb" u="1"/>
        <s v="JUDY HENDRIX" u="1"/>
        <s v="Amy L Chase" u="1"/>
        <s v="Carl J. Crafton" u="1"/>
        <s v="DONNA TUTEN" u="1"/>
        <s v="TONYA OWENS" u="1"/>
        <s v="Monica Arrendale" u="1"/>
        <s v="GA DOAS" u="1"/>
        <s v="MONG HENG WANG" u="1"/>
        <s v="DONNA J ORME" u="1"/>
        <s v="James Donny Rewis" u="1"/>
        <s v="HONG ZHANG" u="1"/>
        <s v="Alisha Matthews" u="1"/>
        <s v="DANIEL KELLEY" u="1"/>
        <s v="ROBERT K YU" u="1"/>
        <s v="Tonya Ryans" u="1"/>
        <s v="MICHAEL BRUNSON" u="1"/>
        <s v="RICKY SAPP" u="1"/>
        <s v="Layna Coleman" u="1"/>
        <s v="Patrell Smith" u="1"/>
        <s v="Earl Russell Brown" u="1"/>
        <s v="Hyung-Goo Kim" u="1"/>
        <s v="PATRICK ROBINSON" u="1"/>
        <s v="MISTY GARTRELL" u="1"/>
        <s v="Albert Potts" u="1"/>
        <s v="LORI L MAYES" u="1"/>
        <s v="LESLIE Z CARROW" u="1"/>
        <s v="STEVEN JASON ELLER" u="1"/>
        <s v="TIMOTHY MOODY" u="1"/>
        <s v="GREGORY COLEY" u="1"/>
        <s v="DANIRA I BECKMANN" u="1"/>
        <s v="Bernice Collins" u="1"/>
        <s v="Mykola Mamenko" u="1"/>
        <s v="CINDY ENGLISH" u="1"/>
        <s v="Shanta Ghimire" u="1"/>
        <s v="Samuel Carson Jones" u="1"/>
        <s v="Komal Patel" u="1"/>
        <s v="Michelle Cummings" u="1"/>
        <s v="Devin Jones" u="1"/>
        <s v="Melissa Walton" u="1"/>
        <s v="JOHN POLLARD" u="1"/>
        <s v="James Baker" u="1"/>
        <s v="BRENDA WHITTINGTON" u="1"/>
        <s v="Ben Maxwell" u="1"/>
        <s v="MARK ALDERMAN" u="1"/>
        <s v="SHAYNE BRINSON" u="1"/>
        <s v="VELINDA THOMAS" u="1"/>
        <s v="CYMONE GEORGE" u="1"/>
        <s v="DORA WALDEN" u="1"/>
        <s v="Russell Ayres" u="1"/>
        <s v="THOMAS A ANDERSON" u="1"/>
        <s v="R DANIEL RUDIC" u="1"/>
        <s v="Eddie Headrick" u="1"/>
        <s v="NAGENDRA SINGH" u="1"/>
        <s v="Frank Allen" u="1"/>
        <s v="DOMONICK PITTS" u="1"/>
        <s v="Anilkumar Pillai" u="1"/>
        <s v="YUKAI HE" u="1"/>
        <s v="JASON MCCOY" u="1"/>
        <s v="TRACY CHAVOUS" u="1"/>
        <s v="Shanucy L. Rogers" u="1"/>
        <s v="Amy Booth" u="1"/>
        <s v="Edward Martin" u="1"/>
        <s v="MARY TIPTON" u="1"/>
        <s v="Thomas Whitley" u="1"/>
        <s v="KELLY MCMILLAN" u="1"/>
        <s v="MARIA SWIRES" u="1"/>
        <s v="DAVID MARTIN CLEM" u="1"/>
        <s v="Tiffany Jones" u="1"/>
        <s v="Danilo Guesela" u="1"/>
        <s v="KATHY TUCKER" u="1"/>
        <s v="Amanda Ellzey" u="1"/>
        <s v="DEBORAH PINION" u="1"/>
        <s v="Stacy Koffman" u="1"/>
        <s v="QUENSHIA GRAVES" u="1"/>
        <s v="Alan Lee" u="1"/>
        <s v="Kathleen Pendleton" u="1"/>
        <s v="MARY HARN" u="1"/>
        <s v="HOLLY BERRY" u="1"/>
        <s v="ANDREA WILSON" u="1"/>
        <s v="KIM LORD" u="1"/>
        <s v="Eddie Morgan" u="1"/>
        <s v="JO HOCH" u="1"/>
        <s v="Nathaniel Seth Pierce" u="1"/>
        <s v="MARK BUCKNER" u="1"/>
        <s v="DEBRA B CHAMBERS" u="1"/>
        <s v="EMILY RASHIDI" u="1"/>
        <s v="Estelle Balch" u="1"/>
        <s v="JOHN PARISH III" u="1"/>
        <s v="Matthew Sommers" u="1"/>
        <s v="Tracy Mobley" u="1"/>
        <s v="SANTHAKUMAR MANICASSAMY" u="1"/>
        <s v="DEREK SHAPIRO" u="1"/>
        <s v="DEWEY JONES" u="1"/>
        <s v="Kristi Shiver" u="1"/>
        <s v="LISA BUNCH" u="1"/>
        <s v="LUCERO ARADILLAS" u="1"/>
        <s v="RAFAL PACHOLCZYK" u="1"/>
        <s v="DaOsha Pack" u="1"/>
        <s v="Laverne Felix" u="1"/>
        <s v="Michael Bloodworth" u="1"/>
        <s v="Mary Plunkett" u="1"/>
        <s v="LORAIN S JARRETT" u="1"/>
        <s v="Monica Brown" u="1"/>
        <s v="LaTauyna Goodly" u="1"/>
        <s v="WANDA ADAMS" u="1"/>
        <s v="MARY BROUSE" u="1"/>
        <s v="Weaver Lee Kenneth" u="1"/>
        <s v="JENNIFER BROXTON" u="1"/>
        <s v="JOAN E GREENLEES" u="1"/>
        <s v="BOB PATTERSON" u="1"/>
        <s v="EDYTA ANNA SZUREK" u="1"/>
        <s v="EILEEN SMITH" u="1"/>
        <s v="Christie Castleberry" u="1"/>
        <s v="SHELLEY SALTER" u="1"/>
        <s v="Melody Oki" u="1"/>
        <s v="JOYCE A BALDWIN" u="1"/>
        <s v="Caroline Hegg" u="1"/>
        <s v="Luvenia A Kelley" u="1"/>
        <s v="ALICIA STEWART" u="1"/>
        <s v="ROXANNE SULLIVAN NOBLES" u="1"/>
        <s v="Jason Reese" u="1"/>
        <s v="TRICIA VERA" u="1"/>
        <s v="ALICIA N COLLINS" u="1"/>
        <s v="TELECIA TAYLOR" u="1"/>
        <s v="DOUG CHASSEREAU" u="1"/>
        <s v="Angela Kimberly" u="1"/>
        <s v="RUSSELL MEADOWS" u="1"/>
        <s v="Suzanne McCarter" u="1"/>
        <s v="Andrew Goss" u="1"/>
        <s v="DONNA RAYNER" u="1"/>
        <s v="ANGELA SCOTT" u="1"/>
        <s v="JEFF KENERLY" u="1"/>
        <s v="Kelly Crawford" u="1"/>
        <s v="MARY KIMBRELL" u="1"/>
        <s v="Jackie Barnaby" u="1"/>
        <s v="SARA NOBLE" u="1"/>
        <s v="STEVEN NUNN" u="1"/>
        <s v="JOHN F NECHTMAN" u="1"/>
        <s v="ALICIA LANIER" u="1"/>
        <s v="Donald Thomas" u="1"/>
        <s v="MARIE B CHURCHVILLE" u="1"/>
        <s v="CYNTHIA GROOVER" u="1"/>
        <s v="Amy Weaver" u="1"/>
        <s v="Patricia Henderson" u="1"/>
        <s v="Ken Harrison" u="1"/>
        <s v="KELLY BERRY" u="1"/>
        <s v="JODI KENNEDY" u="1"/>
        <s v="Sheree Gravenhorst" u="1"/>
        <s v="LANCE DURDEN" u="1"/>
        <s v="SUSAN MILLER" u="1"/>
        <s v="Candace Lovell" u="1"/>
        <s v="TIFFANY L SMITH" u="1"/>
        <s v="GLORIA GRISWOLD" u="1"/>
        <s v="DALE PATTERSON" u="1"/>
        <s v="Betsy Chaput" u="1"/>
        <s v="Valerie Fambrough" u="1"/>
        <s v="LOREN E JOHNSON" u="1"/>
        <s v="LISA LEACH" u="1"/>
        <s v="PETE MELLEN" u="1"/>
        <s v="Kelli Brooks" u="1"/>
        <s v="ALICIA SPENCE" u="1"/>
        <s v="SAMUEL POLICE" u="1"/>
        <s v="MICHELLE FELDER" u="1"/>
        <s v="Lyne Hitt" u="1"/>
        <s v="JOHN SCHENK" u="1"/>
        <s v="DAVID SIMPSON" u="1"/>
        <s v="Richard Henry" u="1"/>
        <s v="LYNDA COTTON MITCHELL" u="1"/>
        <s v="Quanguang Zhang" u="1"/>
        <s v="KIMBERLY NORLAND" u="1"/>
        <s v="Jody Wilson" u="1"/>
        <s v="Scott Bryan" u="1"/>
        <s v="Payton Turner" u="1"/>
        <s v="CLARE URSILLO" u="1"/>
        <s v="Felipe Barrios" u="1"/>
        <s v="Emily Crider" u="1"/>
        <s v="HONGLIN LI" u="1"/>
        <s v="Angel Grizzle" u="1"/>
        <s v="KRYSTAL JOHNSON" u="1"/>
        <s v="Leslie Bedenbaugh" u="1"/>
        <s v="YUNCHAO SU" u="1"/>
        <s v="Ha Won Kim" u="1"/>
        <s v="Linda Smith" u="1"/>
        <s v="Evan Garner Smith" u="1"/>
        <s v="SUZY EVANS" u="1"/>
        <s v="David Becker" u="1"/>
        <s v="DONNA A HERRING" u="1"/>
        <s v="Dustin Levi Trusty" u="1"/>
        <s v="CATHERINE GILBERT" u="1"/>
        <s v="James Timothy Crosby" u="1"/>
        <s v="XUNSHENG CHEN" u="1"/>
        <s v="RORY HODGES" u="1"/>
        <s v="Phil Patterson" u="1"/>
        <s v="Marie Navarro" u="1"/>
        <s v="MARION STEWART" u="1"/>
        <s v="CATHY ROBERTS-COOPER" u="1"/>
        <s v="Melissa Adams" u="1"/>
        <s v="CLARE M BERGSON" u="1"/>
        <s v="Elaine Walton" u="1"/>
        <s v="JOHN CLASSENS" u="1"/>
        <s v="Brenda R Blue" u="1"/>
        <s v="JESSE HOPKINS" u="1"/>
        <s v="Bill Wyatt" u="1"/>
        <s v="KIMYA JONES (HOWARD)" u="1"/>
        <s v="CHARLES COMLEY" u="1"/>
        <s v="Darryl Jackson" u="1"/>
        <s v="PAMELA M MARTIN" u="1"/>
        <s v="HAROLD T QUIGLEY" u="1"/>
        <s v="Clay Chatham" u="1"/>
        <s v="CYNTHIA BOLTON-GARY" u="1"/>
        <s v="Kenneth Wells" u="1"/>
        <s v="Melissa Hammac" u="1"/>
        <s v="SAFIA OGBI" u="1"/>
        <s v="LAURIE HARTLETT" u="1"/>
        <s v="DEBORAH WEAVER" u="1"/>
        <s v="JONATHAN LAMB" u="1"/>
        <s v="DOUG FRAZIER" u="1"/>
        <s v="Nathan Cheesman" u="1"/>
        <s v="GARY ROBERTS" u="1"/>
        <s v="JESSICA FILOSA" u="1"/>
        <s v="STEVE SANDERS" u="1"/>
        <s v="PETER A DAVIS" u="1"/>
        <s v="TIM STILLWELL" u="1"/>
        <s v="John O'Keefe" u="1"/>
        <s v="DORSEY BALDWIN" u="1"/>
        <s v="MICHAEL JILES" u="1"/>
        <s v="TOM LAMBERT" u="1"/>
        <s v="NICHOLAS SCULL" u="1"/>
        <s v="KEBIN LIU" u="1"/>
        <s v="GLENNIS TOMLINSON" u="1"/>
        <s v="MATTHEW TAYLOR" u="1"/>
        <s v="JACKIE DAVID BROWN" u="1"/>
        <s v="Jacob Looney" u="1"/>
        <s v="Robert Hoell" u="1"/>
        <s v="KIMBERLY D. ASHER" u="1"/>
        <s v="TIEHANG WU" u="1"/>
        <s v="STEPHEN HART" u="1"/>
        <s v="Richard Lane" u="1"/>
        <s v="ALLISON HERSH" u="1"/>
        <s v="JASON HOELSCHER" u="1"/>
        <s v="Cynthia Simpson" u="1"/>
        <s v="JAMES ASHLEY" u="1"/>
        <s v="JULIA EVEKER" u="1"/>
        <s v="DEBORAH JOHNSON" u="1"/>
        <s v="Anastasia Lin" u="1"/>
        <s v="ALI EROGLU" u="1"/>
        <s v="Brenda Ricketts" u="1"/>
        <s v="LANCE McBRAYER" u="1"/>
        <s v="Schlachter Erica" u="1"/>
        <s v="VICKI CONNELL" u="1"/>
        <s v="Darren Metress" u="1"/>
        <s v="ELIZABETH JONES" u="1"/>
        <s v="LISA MCFERRIN" u="1"/>
        <s v="BEN CHAMBERS" u="1"/>
        <s v="JESSICA COLEY" u="1"/>
        <s v="BRENT ZACHOW" u="1"/>
        <s v="Donna Steele" u="1"/>
        <s v="JOHN SCOTT HARRISON" u="1"/>
        <s v="NICHOLAS SPARACIO" u="1"/>
        <s v="RANDALL MOSLEY" u="1"/>
        <s v="JOSE COLON-GAUD" u="1"/>
        <s v="ALVA BRITT" u="1"/>
        <s v="LEE WRIGHT" u="1"/>
        <s v="RUTH HARRIS" u="1"/>
        <s v="ALEXANDER VERIN" u="1"/>
        <s v="CAROL L WALLER" u="1"/>
        <s v="PAMELA DAVIS" u="1"/>
        <s v="Ana M Merloiu" u="1"/>
        <s v="PAM CULBERSON" u="1"/>
        <s v="DOROTHY TUAN" u="1"/>
        <s v="NATHANIEL M JACKSON" u="1"/>
        <s v="Niren Patel" u="1"/>
        <s v="Kelly Boik" u="1"/>
        <s v="ROBERT RANDOLPH" u="1"/>
        <s v="THERESA DAVIS" u="1"/>
        <s v="APRIL WEAVER" u="1"/>
        <s v="Megan Mumford" u="1"/>
        <s v="CATHERINE L DAVIS" u="1"/>
        <s v="Alvina Lanette Quinn" u="1"/>
        <s v="HOPE CASON (ROBERSON)" u="1"/>
        <s v="SHERRI MUNNS" u="1"/>
        <s v="Christopher Howell" u="1"/>
        <s v="LINDA SULLIVAN" u="1"/>
        <s v="SHALAH BOWDEN" u="1"/>
        <s v="Katherine Brown" u="1"/>
        <s v="RACHEL ANTHONY" u="1"/>
        <s v="Joseph Hallman" u="1"/>
        <s v="SHEREE CARTEE" u="1"/>
        <s v="TIERZA R WATTS" u="1"/>
        <s v="KATHLEEN CLIFTON" u="1"/>
        <s v="PHILIP SCHRETTER" u="1"/>
        <s v="JENIFER J STOCKING" u="1"/>
        <s v="Anna Speessen" u="1"/>
        <s v="MELANIE BLAIR" u="1"/>
        <s v="Jennifer Cook" u="1"/>
        <s v="Kayla Mehalcik" u="1"/>
        <s v="MICHAEL BRANDS" u="1"/>
        <s v="PAMELA HARLEY" u="1"/>
        <s v="Eric Maynard" u="1"/>
        <s v="Lester Green" u="1"/>
        <s v="CATHERINE SAXON PARKER" u="1"/>
        <s v="Ashok Sharma" u="1"/>
        <s v="MARK HOYT" u="1"/>
        <s v="RACHEL CAWLEY" u="1"/>
        <s v="RODNEY W HENNON" u="1"/>
        <s v="SARAH P JEFFERS" u="1"/>
        <s v="LISA L ABBOTT" u="1"/>
        <s v="ELAINE C. REIFINGER" u="1"/>
        <s v="ARLENE FARMER" u="1"/>
        <s v="CHARLES STANLEY AKINS" u="1"/>
        <s v="GUANGYU WU" u="1"/>
        <s v="Carlton Deese" u="1"/>
        <s v="Michael Wood" u="1"/>
        <s v="Jason Jones" u="1"/>
        <s v="SAMIR SATRIC" u="1"/>
        <s v="Deanna Wall" u="1"/>
        <s v="DARREN BROWNING" u="1"/>
        <s v="KAY ROLAND" u="1"/>
        <s v="ROBERT L DEAL" u="1"/>
        <s v="Sara Zerkel" u="1"/>
        <s v="SIDNEY REYNOLDS" u="1"/>
        <s v="EMILY BOUNDS" u="1"/>
        <s v="Lara DeBlois" u="1"/>
        <s v="Stacie Rowley" u="1"/>
        <s v="Regina White" u="1"/>
        <s v="Carol Cox Baughan" u="1"/>
        <s v="MELANIE MOSLEY" u="1"/>
        <s v="GARY W LOCKHART" u="1"/>
        <s v="JOYYA SMITH" u="1"/>
        <s v="Simone Kennard" u="1"/>
        <s v="Ruby Bynum" u="1"/>
        <s v="KANIA GREER" u="1"/>
        <s v="QUENTIN O FANG" u="1"/>
        <s v="Melissa Grizzle" u="1"/>
        <s v="NIKIA DAWN ERICKSON (CURD)" u="1"/>
        <s v="DAVID ROBERTS" u="1"/>
        <s v="MICHELE CUTWA-FRANCIS" u="1"/>
        <s v="JEANNE McGOWAN" u="1"/>
        <s v="Robin F. Gwaltney" u="1"/>
        <s v="STEPHEN P VIVES" u="1"/>
        <s v="ROGER BUTLER" u="1"/>
        <s v="Michelle Neely" u="1"/>
        <s v="Phil Black" u="1"/>
        <s v="ZSOLT BAGI" u="1"/>
        <s v="Steven Hawkins" u="1"/>
        <s v="LAURA ROSS CORDARO" u="1"/>
        <s v="Katherine L Martin" u="1"/>
        <s v="HAITAO LIU" u="1"/>
        <s v="A Roger Todd" u="1"/>
        <s v="ANDREW PEYTON FULLER" u="1"/>
        <s v="Shannon Shockley" u="1"/>
        <s v="ROBERT DUNHAM" u="1"/>
        <s v="REBECCA HOLLOWAY" u="1"/>
        <s v="SHARLENE REDD" u="1"/>
        <s v="PATRICIA H COLLINS" u="1"/>
        <s v="WANDA RUFFIN" u="1"/>
        <s v="STEVE HEIN" u="1"/>
        <s v="Joseph Wesley Anderson" u="1"/>
        <s v="LEE BRAD GREGORY" u="1"/>
        <s v="Lisa Morrison" u="1"/>
        <s v="XINGMING SHI" u="1"/>
        <s v="Patricia MacDonald" u="1"/>
        <s v="DEVONA EASTMAN" u="1"/>
        <s v="Gang Zhou" u="1"/>
        <s v="GLADYS BATISTA" u="1"/>
        <s v="TERRI STICHER" u="1"/>
        <s v="MELISSIA DEAL" u="1"/>
        <s v="ADAM BROOKS" u="1"/>
        <s v="DIANE RIFFE" u="1"/>
        <s v="RONALD E BRYANT" u="1"/>
        <s v="JOEL WRIGHT" u="1"/>
        <s v="KIRSTEN DAVIS" u="1"/>
        <s v="ARIEL MILLER" u="1"/>
        <s v="FLORENCE BROWN" u="1"/>
        <s v="DEBRA SKINNER" u="1"/>
        <s v="James F. Smith" u="1"/>
        <s v="BOBBY THOMAS" u="1"/>
        <s v="RUDOLF LUCAS" u="1"/>
        <s v="WEN CHENG XIONG" u="1"/>
        <s v="DARLENE COLLINS" u="1"/>
        <s v="ANNE MARIE GRAYSON" u="1"/>
        <s v="HAYLEY SPENCER" u="1"/>
        <s v="HAKJOO LEE" u="1"/>
        <s v="DONNA TUMM" u="1"/>
        <s v="BRENDA ALBANESE" u="1"/>
        <s v="LISSA M LEEGE" u="1"/>
        <s v="Yu Chin Albert Pan" u="1"/>
        <s v="Joseph Chapman" u="1"/>
        <s v="LINDA MICHELLE BARNES" u="1"/>
        <s v="JOHN T VAN STAN" u="1"/>
        <s v="Jessica Bennington" u="1"/>
        <s v="Derek Wade" u="1"/>
        <s v="Tammie Vickrey" u="1"/>
        <s v="Steve Campbell" u="1"/>
        <s v="Carol Dickerson" u="1"/>
        <s v="JASON SALZER" u="1"/>
        <s v="Abir Abdulbaki" u="1"/>
        <s v="Jennifer Alday" u="1"/>
        <s v="SARAH RENE" u="1"/>
        <s v="DELANA NIVENS" u="1"/>
        <s v="CARLTON CARPENTER" u="1"/>
        <s v="Chris Boring" u="1"/>
        <s v="APRIL PASCHAL" u="1"/>
        <s v="Laura Mullins" u="1"/>
        <s v="DOUGLAS MASINI" u="1"/>
        <s v="Austin Roland" u="1"/>
        <s v="Laurel K. Jones" u="1"/>
        <s v="RISA A COHEN" u="1"/>
        <s v="Christopher Cross" u="1"/>
        <s v="Kelies Hicks" u="1"/>
        <s v="Susan Richards" u="1"/>
        <s v="Adam Ward" u="1"/>
        <s v="STACIE MCDANIEL" u="1"/>
        <s v="R WILLIAM CALDWELL" u="1"/>
        <s v="DANIEL F GLEASON" u="1"/>
        <s v="Elizabeth Bodiford" u="1"/>
        <s v="JENNIFER VANCISE" u="1"/>
        <s v="MARISA SALTER" u="1"/>
        <s v="JANICE L CHANCEY" u="1"/>
        <s v="Christina Salet" u="1"/>
        <s v="Ricky Joiner" u="1"/>
        <s v="LASHAI CAMPBELL" u="1"/>
        <s v="MEMORY D LITTLES" u="1"/>
        <s v="RYAN HARRIS" u="1"/>
        <s v="LONNIE CALLOWAY" u="1"/>
        <s v="LYNN REAVES" u="1"/>
        <s v="DEBORAH C. HILTON" u="1"/>
        <s v="Derrick Holmes" u="1"/>
        <s v="PHYLLIS INGHAM" u="1"/>
        <s v="Courtney M Brown" u="1"/>
        <s v="MICHELLE HAYS (MARCHANT)" u="1"/>
        <s v="DR DAVID C ROSTAL" u="1"/>
        <s v="Jeffrey Petersen" u="1"/>
        <s v="Jacquelyne Gordon" u="1"/>
        <s v="GWENDOLYN DENISE CARROLL" u="1"/>
        <s v="ERIN M MUNDY" u="1"/>
        <s v="ANGELA M STORCK" u="1"/>
        <s v="TABATHA R CARTER" u="1"/>
        <s v="Veronica Renee Walker" u="1"/>
        <s v="HANS MORTENSEN" u="1"/>
        <s v="Charmaine Hooke-Powell" u="1"/>
        <s v="Myron Williams" u="1"/>
        <s v="STEPHANIE REWITZER" u="1"/>
        <s v="CHARLES ESPOSITO" u="1"/>
        <s v="Brandon Deloach" u="1"/>
        <s v="Crystal Vincent" u="1"/>
        <s v="SOPHIE GEORGE" u="1"/>
        <s v="AMY DUKES" u="1"/>
        <s v="Jessica Lee" u="1"/>
        <s v="SANDRA L KERSHAW" u="1"/>
        <s v="LINDA DENNIS" u="1"/>
        <s v="Anthony Bryan Spillers" u="1"/>
        <s v="DAITOKU SAKAMURO" u="1"/>
        <s v="Sandra Fortner" u="1"/>
        <s v="DANIELLE L SMITH" u="1"/>
        <s v="WEIQIN CHEN" u="1"/>
        <s v="GREGORY WHITE" u="1"/>
        <s v="JOELLE ROMANCHIK-CERPOVICZ" u="1"/>
        <s v="YEN-HAO CHEN" u="1"/>
        <s v="WELLS LEWIS" u="1"/>
        <s v="EDWIN WHITE" u="1"/>
        <s v="TAMMY HOWARD" u="1"/>
        <s v="Marvin Chancey" u="1"/>
        <s v="William Andrew Yeudall" u="1"/>
        <s v="Evelyn Armour" u="1"/>
        <s v="Christian Williams" u="1"/>
        <s v="JOHN KRAFT" u="1"/>
        <s v="Nancy Schwartz" u="1"/>
        <s v="AVA PERCELL" u="1"/>
        <s v="Timothy Aldridge" u="1"/>
        <s v="TRACIE POWERS" u="1"/>
        <s v="LAURA WILSON" u="1"/>
        <s v="HEIDI R MOYE" u="1"/>
        <s v="Truman Anderson" u="1"/>
        <s v="KERRI SENDALL" u="1"/>
        <s v="Jeff Boatfield" u="1"/>
        <s v="DESIREE ANN WASHINGTON" u="1"/>
      </sharedItems>
    </cacheField>
    <cacheField name="Bank Number" numFmtId="0">
      <sharedItems containsNonDate="0" containsString="0" containsBlank="1"/>
    </cacheField>
    <cacheField name="Card Last 4 Digits" numFmtId="0">
      <sharedItems containsNonDate="0" containsString="0" containsBlank="1"/>
    </cacheField>
    <cacheField name="Amount" numFmtId="8">
      <sharedItems containsNonDate="0" containsString="0" containsBlank="1"/>
    </cacheField>
    <cacheField name="Purchase Date" numFmtId="14">
      <sharedItems containsNonDate="0" containsString="0" containsBlank="1"/>
    </cacheField>
    <cacheField name="Post Date" numFmtId="14">
      <sharedItems containsNonDate="0" containsString="0" containsBlank="1"/>
    </cacheField>
    <cacheField name="Comp Supp Name" numFmtId="0">
      <sharedItems containsNonDate="0" containsString="0" containsBlank="1"/>
    </cacheField>
    <cacheField name="Comp Supp City" numFmtId="0">
      <sharedItems containsNonDate="0" containsString="0" containsBlank="1"/>
    </cacheField>
    <cacheField name="Comp Supp State" numFmtId="0">
      <sharedItems containsNonDate="0" containsString="0" containsBlank="1"/>
    </cacheField>
    <cacheField name="MCC" numFmtId="1">
      <sharedItems containsNonDate="0" containsString="0" containsBlank="1"/>
    </cacheField>
    <cacheField name="MCC Description" numFmtId="0">
      <sharedItems containsNonDate="0" containsString="0" containsBlank="1"/>
    </cacheField>
    <cacheField name="Grp Name" numFmtId="0">
      <sharedItems containsNonDate="0" containsString="0" containsBlank="1"/>
    </cacheField>
    <cacheField name="Card Profile Single Txn Limit" numFmtId="8">
      <sharedItems containsNonDate="0" containsString="0" containsBlank="1"/>
    </cacheField>
    <cacheField name="Card Credit Limit" numFmtId="8">
      <sharedItems containsNonDate="0" containsString="0" containsBlank="1"/>
    </cacheField>
    <cacheField name="Card Status" numFmtId="0">
      <sharedItems containsNonDate="0" containsString="0" containsBlank="1"/>
    </cacheField>
    <cacheField name="Card Profile Name"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er, Becky" refreshedDate="43567.723149189813" backgroundQuery="1" createdVersion="6" refreshedVersion="6" minRefreshableVersion="3" recordCount="0" supportSubquery="1" supportAdvancedDrill="1" xr:uid="{00000000-000A-0000-FFFF-FFFF34000000}">
  <cacheSource type="external" connectionId="1">
    <extLst>
      <ext xmlns:x14="http://schemas.microsoft.com/office/spreadsheetml/2009/9/main" uri="{F057638F-6D5F-4e77-A914-E7F072B9BCA8}">
        <x14:sourceConnection name="ThisWorkbookDataModel"/>
      </ext>
    </extLst>
  </cacheSource>
  <cacheFields count="2">
    <cacheField name="[Range 1].[Cardholders Highest Transaction as % of STL].[Cardholders Highest Transaction as % of STL]" caption="Cardholders Highest Transaction as % of STL" numFmtId="0" hierarchy="3" level="1">
      <sharedItems count="3">
        <s v="Highest Transaction was &lt;50% of STL"/>
        <s v="Highest Transaction was 50 - 70% of STL"/>
        <s v="Highest Transaction was 70%&lt; of STL"/>
      </sharedItems>
    </cacheField>
    <cacheField name="[Measures].[Sum of # of Cardholders 2]" caption="Sum of # of Cardholders 2" numFmtId="0" hierarchy="9" level="32767"/>
  </cacheFields>
  <cacheHierarchies count="11">
    <cacheHierarchy uniqueName="[Range].[Cardholders Highest Cycle as % CL]" caption="Cardholders Highest Cycle as % CL" attribute="1" defaultMemberUniqueName="[Range].[Cardholders Highest Cycle as % CL].[All]" allUniqueName="[Range].[Cardholders Highest Cycle as % CL].[All]" dimensionUniqueName="[Range]" displayFolder="" count="0" memberValueDatatype="130" unbalanced="0"/>
    <cacheHierarchy uniqueName="[Range].[# of Cardholders]" caption="# of Cardholders" attribute="1" defaultMemberUniqueName="[Range].[# of Cardholders].[All]" allUniqueName="[Range].[# of Cardholders].[All]" dimensionUniqueName="[Range]" displayFolder="" count="0" memberValueDatatype="20" unbalanced="0"/>
    <cacheHierarchy uniqueName="[Range].[% of Cardholders]" caption="% of Cardholders" attribute="1" defaultMemberUniqueName="[Range].[% of Cardholders].[All]" allUniqueName="[Range].[% of Cardholders].[All]" dimensionUniqueName="[Range]" displayFolder="" count="0" memberValueDatatype="20" unbalanced="0"/>
    <cacheHierarchy uniqueName="[Range 1].[Cardholders Highest Transaction as % of STL]" caption="Cardholders Highest Transaction as % of STL" attribute="1" defaultMemberUniqueName="[Range 1].[Cardholders Highest Transaction as % of STL].[All]" allUniqueName="[Range 1].[Cardholders Highest Transaction as % of STL].[All]" dimensionUniqueName="[Range 1]" displayFolder="" count="2" memberValueDatatype="130" unbalanced="0">
      <fieldsUsage count="2">
        <fieldUsage x="-1"/>
        <fieldUsage x="0"/>
      </fieldsUsage>
    </cacheHierarchy>
    <cacheHierarchy uniqueName="[Range 1].[# of Cardholders]" caption="# of Cardholders" attribute="1" defaultMemberUniqueName="[Range 1].[# of Cardholders].[All]" allUniqueName="[Range 1].[# of Cardholders].[All]" dimensionUniqueName="[Range 1]" displayFolder="" count="0" memberValueDatatype="20" unbalanced="0"/>
    <cacheHierarchy uniqueName="[Range 1].[% of Cardholders]" caption="% of Cardholders" attribute="1" defaultMemberUniqueName="[Range 1].[% of Cardholders].[All]" allUniqueName="[Range 1].[% of Cardholders].[All]" dimensionUniqueName="[Range 1]" displayFolder="" count="0" memberValueDatatype="20" unbalanced="0"/>
    <cacheHierarchy uniqueName="[Measures].[__XL_Count Range 1]" caption="__XL_Count Range 1" measure="1" displayFolder="" measureGroup="Range 1" count="0" hidden="1"/>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Sum of # of Cardholders 2]" caption="Sum of # of Cardholders 2" measure="1" displayFolder="" measureGroup="Range 1" count="0" oneField="1" hidden="1">
      <fieldsUsage count="1">
        <fieldUsage x="1"/>
      </fieldsUsage>
      <extLst>
        <ext xmlns:x15="http://schemas.microsoft.com/office/spreadsheetml/2010/11/main" uri="{B97F6D7D-B522-45F9-BDA1-12C45D357490}">
          <x15:cacheHierarchy aggregatedColumn="4"/>
        </ext>
      </extLst>
    </cacheHierarchy>
    <cacheHierarchy uniqueName="[Measures].[Sum of # of Cardholders]" caption="Sum of # of Cardholders" measure="1" displayFolder="" measureGroup="Range" count="0" hidden="1">
      <extLst>
        <ext xmlns:x15="http://schemas.microsoft.com/office/spreadsheetml/2010/11/main" uri="{B97F6D7D-B522-45F9-BDA1-12C45D357490}">
          <x15:cacheHierarchy aggregatedColumn="1"/>
        </ext>
      </extLst>
    </cacheHierarchy>
  </cacheHierarchies>
  <kpis count="0"/>
  <dimensions count="3">
    <dimension measure="1" name="Measures" uniqueName="[Measures]" caption="Measures"/>
    <dimension name="Range" uniqueName="[Range]" caption="Range"/>
    <dimension name="Range 1" uniqueName="[Range 1]" caption="Range 1"/>
  </dimensions>
  <measureGroups count="2">
    <measureGroup name="Range" caption="Range"/>
    <measureGroup name="Range 1" caption="Range 1"/>
  </measureGroups>
  <maps count="2">
    <map measureGroup="0" dimension="1"/>
    <map measureGroup="1" dimension="2"/>
  </maps>
  <extLst>
    <ext xmlns:x14="http://schemas.microsoft.com/office/spreadsheetml/2009/9/main" uri="{725AE2AE-9491-48be-B2B4-4EB974FC3084}">
      <x14:pivotCacheDefinition pivotCacheId="1" supportSubqueryNonVisual="1" supportSubqueryCalcMem="1" supportAddCalcMems="1"/>
    </ext>
    <ext xmlns:x15="http://schemas.microsoft.com/office/spreadsheetml/2010/11/main" uri="{ABF5C744-AB39-4b91-8756-CFA1BBC848D5}">
      <x15:pivotCacheIdVersion cacheIdSupportedVersion="6" cacheIdCreatedVersion="7"/>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er, Becky" refreshedDate="43567.723151967592" backgroundQuery="1" createdVersion="6" refreshedVersion="6" minRefreshableVersion="3" recordCount="0" supportSubquery="1" supportAdvancedDrill="1" xr:uid="{00000000-000A-0000-FFFF-FFFF33000000}">
  <cacheSource type="external" connectionId="1">
    <extLst>
      <ext xmlns:x14="http://schemas.microsoft.com/office/spreadsheetml/2009/9/main" uri="{F057638F-6D5F-4e77-A914-E7F072B9BCA8}">
        <x14:sourceConnection name="ThisWorkbookDataModel"/>
      </ext>
    </extLst>
  </cacheSource>
  <cacheFields count="2">
    <cacheField name="[Range].[Cardholders Highest Cycle as % CL].[Cardholders Highest Cycle as % CL]" caption="Cardholders Highest Cycle as % CL" numFmtId="0" level="1">
      <sharedItems count="3">
        <s v="Highest Cycle Spend was &lt;50% of CL"/>
        <s v="Highest Cycle Spend was 50% - 70% of CL"/>
        <s v="Highest Cycle Spend was 70%&lt; of CL"/>
      </sharedItems>
    </cacheField>
    <cacheField name="[Measures].[Sum of # of Cardholders]" caption="Sum of # of Cardholders" numFmtId="0" hierarchy="10" level="32767"/>
  </cacheFields>
  <cacheHierarchies count="11">
    <cacheHierarchy uniqueName="[Range].[Cardholders Highest Cycle as % CL]" caption="Cardholders Highest Cycle as % CL" attribute="1" defaultMemberUniqueName="[Range].[Cardholders Highest Cycle as % CL].[All]" allUniqueName="[Range].[Cardholders Highest Cycle as % CL].[All]" dimensionUniqueName="[Range]" displayFolder="" count="2" memberValueDatatype="130" unbalanced="0">
      <fieldsUsage count="2">
        <fieldUsage x="-1"/>
        <fieldUsage x="0"/>
      </fieldsUsage>
    </cacheHierarchy>
    <cacheHierarchy uniqueName="[Range].[# of Cardholders]" caption="# of Cardholders" attribute="1" defaultMemberUniqueName="[Range].[# of Cardholders].[All]" allUniqueName="[Range].[# of Cardholders].[All]" dimensionUniqueName="[Range]" displayFolder="" count="0" memberValueDatatype="20" unbalanced="0"/>
    <cacheHierarchy uniqueName="[Range].[% of Cardholders]" caption="% of Cardholders" attribute="1" defaultMemberUniqueName="[Range].[% of Cardholders].[All]" allUniqueName="[Range].[% of Cardholders].[All]" dimensionUniqueName="[Range]" displayFolder="" count="0" memberValueDatatype="20" unbalanced="0"/>
    <cacheHierarchy uniqueName="[Range 1].[Cardholders Highest Transaction as % of STL]" caption="Cardholders Highest Transaction as % of STL" attribute="1" defaultMemberUniqueName="[Range 1].[Cardholders Highest Transaction as % of STL].[All]" allUniqueName="[Range 1].[Cardholders Highest Transaction as % of STL].[All]" dimensionUniqueName="[Range 1]" displayFolder="" count="0" memberValueDatatype="130" unbalanced="0"/>
    <cacheHierarchy uniqueName="[Range 1].[# of Cardholders]" caption="# of Cardholders" attribute="1" defaultMemberUniqueName="[Range 1].[# of Cardholders].[All]" allUniqueName="[Range 1].[# of Cardholders].[All]" dimensionUniqueName="[Range 1]" displayFolder="" count="0" memberValueDatatype="20" unbalanced="0"/>
    <cacheHierarchy uniqueName="[Range 1].[% of Cardholders]" caption="% of Cardholders" attribute="1" defaultMemberUniqueName="[Range 1].[% of Cardholders].[All]" allUniqueName="[Range 1].[% of Cardholders].[All]" dimensionUniqueName="[Range 1]" displayFolder="" count="0" memberValueDatatype="20" unbalanced="0"/>
    <cacheHierarchy uniqueName="[Measures].[__XL_Count Range 1]" caption="__XL_Count Range 1" measure="1" displayFolder="" measureGroup="Range 1" count="0" hidden="1"/>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Sum of # of Cardholders 2]" caption="Sum of # of Cardholders 2" measure="1" displayFolder="" measureGroup="Range 1" count="0" hidden="1">
      <extLst>
        <ext xmlns:x15="http://schemas.microsoft.com/office/spreadsheetml/2010/11/main" uri="{B97F6D7D-B522-45F9-BDA1-12C45D357490}">
          <x15:cacheHierarchy aggregatedColumn="4"/>
        </ext>
      </extLst>
    </cacheHierarchy>
    <cacheHierarchy uniqueName="[Measures].[Sum of # of Cardholders]" caption="Sum of # of Cardholders" measure="1" displayFolder="" measureGroup="Range" count="0" oneField="1" hidden="1">
      <fieldsUsage count="1">
        <fieldUsage x="1"/>
      </fieldsUsage>
      <extLst>
        <ext xmlns:x15="http://schemas.microsoft.com/office/spreadsheetml/2010/11/main" uri="{B97F6D7D-B522-45F9-BDA1-12C45D357490}">
          <x15:cacheHierarchy aggregatedColumn="1"/>
        </ext>
      </extLst>
    </cacheHierarchy>
  </cacheHierarchies>
  <kpis count="0"/>
  <dimensions count="3">
    <dimension measure="1" name="Measures" uniqueName="[Measures]" caption="Measures"/>
    <dimension name="Range" uniqueName="[Range]" caption="Range"/>
    <dimension name="Range 1" uniqueName="[Range 1]" caption="Range 1"/>
  </dimensions>
  <measureGroups count="2">
    <measureGroup name="Range" caption="Range"/>
    <measureGroup name="Range 1" caption="Range 1"/>
  </measureGroups>
  <maps count="2">
    <map measureGroup="0" dimension="1"/>
    <map measureGroup="1" dimension="2"/>
  </maps>
  <extLst>
    <ext xmlns:x14="http://schemas.microsoft.com/office/spreadsheetml/2009/9/main" uri="{725AE2AE-9491-48be-B2B4-4EB974FC3084}">
      <x14:pivotCacheDefinition pivotCacheId="2" supportSubqueryNonVisual="1" supportSubqueryCalcMem="1" supportAddCalcMems="1"/>
    </ext>
    <ext xmlns:x15="http://schemas.microsoft.com/office/spreadsheetml/2010/11/main" uri="{ABF5C744-AB39-4b91-8756-CFA1BBC848D5}">
      <x15:pivotCacheIdVersion cacheIdSupportedVersion="6" cacheIdCreatedVersion="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
  <r>
    <s v="1-27"/>
    <x v="0"/>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FFFF-FFFF00000000}" name="PivotChartTable1" cacheId="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1:B5" firstHeaderRow="1" firstDataRow="1" firstDataCol="1"/>
  <pivotFields count="2">
    <pivotField axis="axisRow" allDrilled="1" showAll="0" dataSourceSort="1" defaultAttributeDrillState="1">
      <items count="4">
        <item x="0"/>
        <item x="1"/>
        <item x="2"/>
        <item t="default"/>
      </items>
    </pivotField>
    <pivotField dataField="1" showAll="0"/>
  </pivotFields>
  <rowFields count="1">
    <field x="0"/>
  </rowFields>
  <rowItems count="4">
    <i>
      <x/>
    </i>
    <i>
      <x v="1"/>
    </i>
    <i>
      <x v="2"/>
    </i>
    <i t="grand">
      <x/>
    </i>
  </rowItems>
  <colItems count="1">
    <i/>
  </colItems>
  <dataFields count="1">
    <dataField name="Sum of # of Cardholders" fld="1" baseField="0" baseItem="0"/>
  </dataFields>
  <chartFormats count="4">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0" count="1" selected="0">
            <x v="0"/>
          </reference>
        </references>
      </pivotArea>
    </chartFormat>
    <chartFormat chart="0" format="2">
      <pivotArea type="data" outline="0" fieldPosition="0">
        <references count="2">
          <reference field="4294967294" count="1" selected="0">
            <x v="0"/>
          </reference>
          <reference field="0" count="1" selected="0">
            <x v="1"/>
          </reference>
        </references>
      </pivotArea>
    </chartFormat>
    <chartFormat chart="0" format="3">
      <pivotArea type="data" outline="0" fieldPosition="0">
        <references count="2">
          <reference field="4294967294" count="1" selected="0">
            <x v="0"/>
          </reference>
          <reference field="0" count="1" selected="0">
            <x v="2"/>
          </reference>
        </references>
      </pivotArea>
    </chartFormat>
  </chartFormats>
  <pivotHierarchies count="1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ies>
  <rowHierarchiesUsage count="1">
    <rowHierarchyUsage hierarchyUsage="3"/>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44433962-1CF7-4059-B4EE-95C3D5FFCF73}">
      <x15:pivotTableData rowCount="4" columnCount="1" cacheId="1">
        <x15:pivotRow count="1">
          <x15:c>
            <x15:v>1</x15:v>
          </x15:c>
        </x15:pivotRow>
        <x15:pivotRow count="1">
          <x15:c>
            <x15:v>0</x15:v>
          </x15:c>
        </x15:pivotRow>
        <x15:pivotRow count="1">
          <x15:c>
            <x15:v>0</x15:v>
          </x15:c>
        </x15:pivotRow>
        <x15:pivotRow count="1">
          <x15:c>
            <x15:v>1</x15:v>
          </x15:c>
        </x15:pivotRow>
      </x15:pivotTableData>
    </ext>
    <ext xmlns:x15="http://schemas.microsoft.com/office/spreadsheetml/2010/11/main" uri="{E67621CE-5B39-4880-91FE-76760E9C1902}">
      <x15:pivotTableUISettings sourceDataName="WorksheetConnection_STL Review!$A$4:$B$7">
        <x15:activeTabTopLevelEntity name="[Range 1]"/>
      </x15:pivotTableUISettings>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FFFF-FFFF01000000}" name="PivotChartTable2" cacheId="8" applyNumberFormats="0" applyBorderFormats="0" applyFontFormats="0" applyPatternFormats="0" applyAlignmentFormats="0" applyWidthHeightFormats="1" dataCaption="Values" updatedVersion="6" minRefreshableVersion="3" useAutoFormatting="1" subtotalHiddenItems="1" itemPrintTitles="1" createdVersion="6" indent="0" outline="1" outlineData="1" multipleFieldFilters="0" chartFormat="1">
  <location ref="A1:B5" firstHeaderRow="1" firstDataRow="1" firstDataCol="1"/>
  <pivotFields count="2">
    <pivotField axis="axisRow" allDrilled="1" showAll="0" dataSourceSort="1" defaultAttributeDrillState="1">
      <items count="4">
        <item x="0"/>
        <item x="1"/>
        <item x="2"/>
        <item t="default"/>
      </items>
    </pivotField>
    <pivotField dataField="1" showAll="0"/>
  </pivotFields>
  <rowFields count="1">
    <field x="0"/>
  </rowFields>
  <rowItems count="4">
    <i>
      <x/>
    </i>
    <i>
      <x v="1"/>
    </i>
    <i>
      <x v="2"/>
    </i>
    <i t="grand">
      <x/>
    </i>
  </rowItems>
  <colItems count="1">
    <i/>
  </colItems>
  <dataFields count="1">
    <dataField name="Sum of # of Cardholders" fld="1" baseField="0" baseItem="0"/>
  </dataFields>
  <chartFormats count="4">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0" count="1" selected="0">
            <x v="0"/>
          </reference>
        </references>
      </pivotArea>
    </chartFormat>
    <chartFormat chart="0" format="2">
      <pivotArea type="data" outline="0" fieldPosition="0">
        <references count="2">
          <reference field="4294967294" count="1" selected="0">
            <x v="0"/>
          </reference>
          <reference field="0" count="1" selected="0">
            <x v="1"/>
          </reference>
        </references>
      </pivotArea>
    </chartFormat>
    <chartFormat chart="0" format="3">
      <pivotArea type="data" outline="0" fieldPosition="0">
        <references count="2">
          <reference field="4294967294" count="1" selected="0">
            <x v="0"/>
          </reference>
          <reference field="0" count="1" selected="0">
            <x v="2"/>
          </reference>
        </references>
      </pivotArea>
    </chartFormat>
  </chartFormats>
  <pivotHierarchies count="1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ies>
  <rowHierarchiesUsage count="1">
    <rowHierarchyUsage hierarchyUsage="0"/>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44433962-1CF7-4059-B4EE-95C3D5FFCF73}">
      <x15:pivotTableData rowCount="4" columnCount="1" cacheId="2">
        <x15:pivotRow count="1">
          <x15:c>
            <x15:v>1</x15:v>
          </x15:c>
        </x15:pivotRow>
        <x15:pivotRow count="1">
          <x15:c>
            <x15:v>0</x15:v>
          </x15:c>
        </x15:pivotRow>
        <x15:pivotRow count="1">
          <x15:c>
            <x15:v>0</x15:v>
          </x15:c>
        </x15:pivotRow>
        <x15:pivotRow count="1">
          <x15:c>
            <x15:v>1</x15:v>
          </x15:c>
        </x15:pivotRow>
      </x15:pivotTableData>
    </ext>
    <ext xmlns:x15="http://schemas.microsoft.com/office/spreadsheetml/2010/11/main" uri="{E67621CE-5B39-4880-91FE-76760E9C1902}">
      <x15:pivotTableUISettings sourceDataName="WorksheetConnection_4. CL Review!$A$3:$C$6">
        <x15:activeTabTopLevelEntity name="[Range]"/>
      </x15:pivotTableUISettings>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2" cacheId="11"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5:A6" firstHeaderRow="1" firstDataRow="1" firstDataCol="1"/>
  <pivotFields count="17">
    <pivotField compact="0" outline="0" subtotalTop="0" showAll="0"/>
    <pivotField axis="axisRow" compact="0" outline="0" showAll="0" defaultSubtotal="0">
      <items count="1114">
        <item m="1" x="612"/>
        <item m="1" x="145"/>
        <item m="1" x="839"/>
        <item m="1" x="1077"/>
        <item m="1" x="1028"/>
        <item m="1" x="1101"/>
        <item m="1" x="643"/>
        <item m="1" x="34"/>
        <item m="1" x="90"/>
        <item m="1" x="871"/>
        <item m="1" x="378"/>
        <item m="1" x="234"/>
        <item m="1" x="434"/>
        <item m="1" x="117"/>
        <item m="1" x="423"/>
        <item m="1" x="512"/>
        <item m="1" x="326"/>
        <item m="1" x="97"/>
        <item m="1" x="166"/>
        <item m="1" x="418"/>
        <item x="0"/>
        <item m="1" x="1033"/>
        <item m="1" x="1048"/>
        <item m="1" x="267"/>
        <item m="1" x="237"/>
        <item m="1" x="513"/>
        <item m="1" x="901"/>
        <item m="1" x="306"/>
        <item m="1" x="508"/>
        <item m="1" x="204"/>
        <item m="1" x="882"/>
        <item m="1" x="755"/>
        <item m="1" x="256"/>
        <item m="1" x="162"/>
        <item m="1" x="915"/>
        <item m="1" x="593"/>
        <item m="1" x="707"/>
        <item m="1" x="321"/>
        <item m="1" x="540"/>
        <item m="1" x="487"/>
        <item m="1" x="1084"/>
        <item m="1" x="638"/>
        <item m="1" x="15"/>
        <item m="1" x="904"/>
        <item m="1" x="159"/>
        <item m="1" x="765"/>
        <item m="1" x="767"/>
        <item m="1" x="607"/>
        <item m="1" x="85"/>
        <item m="1" x="60"/>
        <item m="1" x="692"/>
        <item m="1" x="185"/>
        <item m="1" x="1039"/>
        <item m="1" x="912"/>
        <item m="1" x="406"/>
        <item m="1" x="1009"/>
        <item m="1" x="25"/>
        <item m="1" x="938"/>
        <item m="1" x="41"/>
        <item m="1" x="133"/>
        <item m="1" x="667"/>
        <item m="1" x="186"/>
        <item m="1" x="344"/>
        <item m="1" x="227"/>
        <item m="1" x="520"/>
        <item m="1" x="1013"/>
        <item m="1" x="365"/>
        <item m="1" x="21"/>
        <item m="1" x="1081"/>
        <item m="1" x="164"/>
        <item m="1" x="426"/>
        <item m="1" x="837"/>
        <item m="1" x="198"/>
        <item m="1" x="892"/>
        <item m="1" x="199"/>
        <item m="1" x="208"/>
        <item m="1" x="150"/>
        <item m="1" x="229"/>
        <item m="1" x="639"/>
        <item m="1" x="1037"/>
        <item m="1" x="948"/>
        <item m="1" x="1031"/>
        <item m="1" x="212"/>
        <item m="1" x="753"/>
        <item m="1" x="250"/>
        <item m="1" x="914"/>
        <item m="1" x="26"/>
        <item m="1" x="468"/>
        <item m="1" x="1080"/>
        <item m="1" x="187"/>
        <item m="1" x="623"/>
        <item m="1" x="260"/>
        <item m="1" x="213"/>
        <item m="1" x="1056"/>
        <item m="1" x="46"/>
        <item m="1" x="918"/>
        <item m="1" x="289"/>
        <item m="1" x="274"/>
        <item m="1" x="625"/>
        <item m="1" x="834"/>
        <item m="1" x="299"/>
        <item m="1" x="1066"/>
        <item m="1" x="349"/>
        <item m="1" x="1082"/>
        <item m="1" x="877"/>
        <item m="1" x="1089"/>
        <item m="1" x="705"/>
        <item m="1" x="734"/>
        <item m="1" x="494"/>
        <item m="1" x="953"/>
        <item m="1" x="887"/>
        <item m="1" x="231"/>
        <item m="1" x="435"/>
        <item m="1" x="703"/>
        <item m="1" x="339"/>
        <item m="1" x="952"/>
        <item m="1" x="405"/>
        <item m="1" x="589"/>
        <item m="1" x="19"/>
        <item m="1" x="708"/>
        <item m="1" x="851"/>
        <item m="1" x="721"/>
        <item m="1" x="118"/>
        <item m="1" x="183"/>
        <item m="1" x="537"/>
        <item m="1" x="1113"/>
        <item m="1" x="674"/>
        <item m="1" x="999"/>
        <item m="1" x="729"/>
        <item m="1" x="599"/>
        <item m="1" x="587"/>
        <item m="1" x="177"/>
        <item m="1" x="533"/>
        <item m="1" x="550"/>
        <item m="1" x="1005"/>
        <item m="1" x="823"/>
        <item m="1" x="430"/>
        <item m="1" x="766"/>
        <item m="1" x="1020"/>
        <item m="1" x="640"/>
        <item m="1" x="684"/>
        <item m="1" x="12"/>
        <item m="1" x="906"/>
        <item m="1" x="824"/>
        <item m="1" x="372"/>
        <item m="1" x="576"/>
        <item m="1" x="20"/>
        <item m="1" x="747"/>
        <item m="1" x="287"/>
        <item m="1" x="291"/>
        <item m="1" x="578"/>
        <item m="1" x="944"/>
        <item m="1" x="1052"/>
        <item m="1" x="888"/>
        <item m="1" x="319"/>
        <item m="1" x="812"/>
        <item m="1" x="135"/>
        <item m="1" x="615"/>
        <item m="1" x="935"/>
        <item m="1" x="205"/>
        <item m="1" x="1072"/>
        <item m="1" x="534"/>
        <item m="1" x="820"/>
        <item m="1" x="341"/>
        <item m="1" x="173"/>
        <item m="1" x="811"/>
        <item m="1" x="108"/>
        <item m="1" x="370"/>
        <item m="1" x="242"/>
        <item m="1" x="1000"/>
        <item m="1" x="125"/>
        <item m="1" x="1093"/>
        <item m="1" x="144"/>
        <item m="1" x="115"/>
        <item m="1" x="947"/>
        <item m="1" x="89"/>
        <item m="1" x="413"/>
        <item m="1" x="818"/>
        <item m="1" x="984"/>
        <item m="1" x="1019"/>
        <item m="1" x="441"/>
        <item m="1" x="598"/>
        <item m="1" x="169"/>
        <item m="1" x="813"/>
        <item m="1" x="333"/>
        <item m="1" x="916"/>
        <item m="1" x="176"/>
        <item m="1" x="154"/>
        <item m="1" x="657"/>
        <item m="1" x="448"/>
        <item m="1" x="363"/>
        <item m="1" x="869"/>
        <item m="1" x="50"/>
        <item m="1" x="30"/>
        <item m="1" x="1070"/>
        <item m="1" x="677"/>
        <item m="1" x="39"/>
        <item m="1" x="6"/>
        <item m="1" x="284"/>
        <item m="1" x="188"/>
        <item m="1" x="493"/>
        <item m="1" x="37"/>
        <item m="1" x="613"/>
        <item m="1" x="11"/>
        <item m="1" x="1055"/>
        <item m="1" x="69"/>
        <item m="1" x="950"/>
        <item m="1" x="386"/>
        <item m="1" x="300"/>
        <item m="1" x="1069"/>
        <item m="1" x="323"/>
        <item m="1" x="478"/>
        <item m="1" x="744"/>
        <item m="1" x="316"/>
        <item m="1" x="340"/>
        <item m="1" x="1053"/>
        <item m="1" x="148"/>
        <item m="1" x="471"/>
        <item m="1" x="573"/>
        <item m="1" x="891"/>
        <item m="1" x="856"/>
        <item m="1" x="486"/>
        <item m="1" x="499"/>
        <item m="1" x="171"/>
        <item m="1" x="574"/>
        <item m="1" x="210"/>
        <item m="1" x="807"/>
        <item m="1" x="541"/>
        <item m="1" x="774"/>
        <item m="1" x="506"/>
        <item m="1" x="860"/>
        <item m="1" x="724"/>
        <item m="1" x="510"/>
        <item m="1" x="236"/>
        <item m="1" x="923"/>
        <item m="1" x="994"/>
        <item m="1" x="318"/>
        <item m="1" x="347"/>
        <item m="1" x="879"/>
        <item m="1" x="401"/>
        <item m="1" x="336"/>
        <item m="1" x="4"/>
        <item m="1" x="158"/>
        <item m="1" x="277"/>
        <item m="1" x="38"/>
        <item m="1" x="395"/>
        <item m="1" x="608"/>
        <item m="1" x="265"/>
        <item m="1" x="983"/>
        <item m="1" x="217"/>
        <item m="1" x="107"/>
        <item m="1" x="954"/>
        <item m="1" x="865"/>
        <item m="1" x="796"/>
        <item m="1" x="909"/>
        <item m="1" x="769"/>
        <item m="1" x="243"/>
        <item m="1" x="614"/>
        <item m="1" x="556"/>
        <item m="1" x="716"/>
        <item m="1" x="569"/>
        <item m="1" x="44"/>
        <item m="1" x="152"/>
        <item m="1" x="307"/>
        <item m="1" x="806"/>
        <item m="1" x="840"/>
        <item m="1" x="672"/>
        <item m="1" x="631"/>
        <item m="1" x="815"/>
        <item m="1" x="160"/>
        <item m="1" x="51"/>
        <item m="1" x="221"/>
        <item m="1" x="740"/>
        <item m="1" x="982"/>
        <item m="1" x="1043"/>
        <item m="1" x="735"/>
        <item m="1" x="654"/>
        <item m="1" x="530"/>
        <item m="1" x="447"/>
        <item m="1" x="816"/>
        <item m="1" x="604"/>
        <item m="1" x="92"/>
        <item m="1" x="662"/>
        <item m="1" x="191"/>
        <item m="1" x="103"/>
        <item m="1" x="1025"/>
        <item m="1" x="288"/>
        <item m="1" x="731"/>
        <item m="1" x="538"/>
        <item m="1" x="738"/>
        <item m="1" x="754"/>
        <item m="1" x="804"/>
        <item m="1" x="585"/>
        <item m="1" x="385"/>
        <item m="1" x="446"/>
        <item m="1" x="139"/>
        <item m="1" x="379"/>
        <item m="1" x="377"/>
        <item m="1" x="74"/>
        <item m="1" x="473"/>
        <item m="1" x="345"/>
        <item m="1" x="702"/>
        <item m="1" x="777"/>
        <item m="1" x="720"/>
        <item m="1" x="939"/>
        <item m="1" x="545"/>
        <item m="1" x="228"/>
        <item m="1" x="445"/>
        <item m="1" x="1099"/>
        <item m="1" x="742"/>
        <item m="1" x="57"/>
        <item m="1" x="770"/>
        <item m="1" x="475"/>
        <item m="1" x="109"/>
        <item m="1" x="699"/>
        <item m="1" x="725"/>
        <item m="1" x="582"/>
        <item m="1" x="913"/>
        <item m="1" x="848"/>
        <item m="1" x="81"/>
        <item m="1" x="252"/>
        <item m="1" x="157"/>
        <item m="1" x="933"/>
        <item m="1" x="61"/>
        <item m="1" x="311"/>
        <item m="1" x="566"/>
        <item m="1" x="476"/>
        <item m="1" x="799"/>
        <item m="1" x="1067"/>
        <item m="1" x="978"/>
        <item m="1" x="659"/>
        <item m="1" x="644"/>
        <item m="1" x="739"/>
        <item m="1" x="149"/>
        <item m="1" x="309"/>
        <item m="1" x="137"/>
        <item m="1" x="470"/>
        <item m="1" x="500"/>
        <item m="1" x="668"/>
        <item m="1" x="689"/>
        <item m="1" x="450"/>
        <item m="1" x="409"/>
        <item m="1" x="211"/>
        <item m="1" x="496"/>
        <item m="1" x="528"/>
        <item m="1" x="269"/>
        <item m="1" x="971"/>
        <item m="1" x="908"/>
        <item m="1" x="843"/>
        <item m="1" x="655"/>
        <item m="1" x="297"/>
        <item m="1" x="780"/>
        <item m="1" x="998"/>
        <item m="1" x="658"/>
        <item m="1" x="579"/>
        <item m="1" x="27"/>
        <item m="1" x="278"/>
        <item m="1" x="805"/>
        <item m="1" x="65"/>
        <item m="1" x="687"/>
        <item m="1" x="1050"/>
        <item m="1" x="29"/>
        <item m="1" x="940"/>
        <item m="1" x="491"/>
        <item m="1" x="337"/>
        <item m="1" x="733"/>
        <item m="1" x="374"/>
        <item m="1" x="621"/>
        <item m="1" x="961"/>
        <item m="1" x="184"/>
        <item m="1" x="1057"/>
        <item m="1" x="310"/>
        <item m="1" x="650"/>
        <item m="1" x="975"/>
        <item m="1" x="62"/>
        <item m="1" x="1014"/>
        <item m="1" x="633"/>
        <item m="1" x="900"/>
        <item m="1" x="1060"/>
        <item m="1" x="261"/>
        <item m="1" x="849"/>
        <item m="1" x="951"/>
        <item m="1" x="440"/>
        <item m="1" x="420"/>
        <item m="1" x="404"/>
        <item m="1" x="727"/>
        <item m="1" x="584"/>
        <item m="1" x="2"/>
        <item m="1" x="885"/>
        <item m="1" x="67"/>
        <item m="1" x="463"/>
        <item m="1" x="373"/>
        <item m="1" x="696"/>
        <item m="1" x="634"/>
        <item m="1" x="990"/>
        <item m="1" x="399"/>
        <item m="1" x="367"/>
        <item m="1" x="549"/>
        <item m="1" x="474"/>
        <item m="1" x="178"/>
        <item m="1" x="48"/>
        <item m="1" x="214"/>
        <item m="1" x="58"/>
        <item m="1" x="924"/>
        <item m="1" x="233"/>
        <item m="1" x="294"/>
        <item m="1" x="428"/>
        <item m="1" x="966"/>
        <item m="1" x="561"/>
        <item m="1" x="575"/>
        <item m="1" x="981"/>
        <item m="1" x="663"/>
        <item m="1" x="773"/>
        <item m="1" x="466"/>
        <item m="1" x="122"/>
        <item m="1" x="590"/>
        <item m="1" x="1074"/>
        <item m="1" x="1029"/>
        <item m="1" x="636"/>
        <item m="1" x="99"/>
        <item m="1" x="219"/>
        <item m="1" x="788"/>
        <item m="1" x="560"/>
        <item m="1" x="391"/>
        <item m="1" x="364"/>
        <item m="1" x="651"/>
        <item m="1" x="1107"/>
        <item m="1" x="138"/>
        <item m="1" x="695"/>
        <item m="1" x="1110"/>
        <item m="1" x="411"/>
        <item m="1" x="682"/>
        <item m="1" x="886"/>
        <item m="1" x="281"/>
        <item m="1" x="332"/>
        <item m="1" x="559"/>
        <item m="1" x="555"/>
        <item m="1" x="741"/>
        <item m="1" x="992"/>
        <item m="1" x="1092"/>
        <item m="1" x="1096"/>
        <item m="1" x="1015"/>
        <item m="1" x="272"/>
        <item m="1" x="1100"/>
        <item m="1" x="328"/>
        <item m="1" x="997"/>
        <item m="1" x="827"/>
        <item m="1" x="257"/>
        <item m="1" x="155"/>
        <item m="1" x="1095"/>
        <item m="1" x="563"/>
        <item m="1" x="1023"/>
        <item m="1" x="693"/>
        <item m="1" x="817"/>
        <item m="1" x="628"/>
        <item m="1" x="980"/>
        <item m="1" x="711"/>
        <item m="1" x="376"/>
        <item m="1" x="648"/>
        <item m="1" x="697"/>
        <item m="1" x="881"/>
        <item m="1" x="322"/>
        <item m="1" x="632"/>
        <item m="1" x="814"/>
        <item m="1" x="327"/>
        <item m="1" x="314"/>
        <item m="1" x="929"/>
        <item m="1" x="163"/>
        <item m="1" x="679"/>
        <item m="1" x="791"/>
        <item m="1" x="352"/>
        <item m="1" x="286"/>
        <item m="1" x="883"/>
        <item m="1" x="28"/>
        <item m="1" x="240"/>
        <item m="1" x="472"/>
        <item m="1" x="787"/>
        <item m="1" x="454"/>
        <item m="1" x="32"/>
        <item m="1" x="1038"/>
        <item m="1" x="342"/>
        <item m="1" x="1102"/>
        <item m="1" x="749"/>
        <item m="1" x="182"/>
        <item m="1" x="543"/>
        <item m="1" x="123"/>
        <item m="1" x="425"/>
        <item m="1" x="627"/>
        <item m="1" x="31"/>
        <item m="1" x="602"/>
        <item m="1" x="822"/>
        <item m="1" x="369"/>
        <item m="1" x="1064"/>
        <item m="1" x="308"/>
        <item m="1" x="893"/>
        <item m="1" x="688"/>
        <item m="1" x="717"/>
        <item m="1" x="698"/>
        <item m="1" x="835"/>
        <item m="1" x="498"/>
        <item m="1" x="359"/>
        <item m="1" x="723"/>
        <item m="1" x="68"/>
        <item m="1" x="334"/>
        <item m="1" x="771"/>
        <item m="1" x="232"/>
        <item m="1" x="335"/>
        <item m="1" x="83"/>
        <item m="1" x="449"/>
        <item m="1" x="1112"/>
        <item m="1" x="422"/>
        <item m="1" x="1034"/>
        <item m="1" x="931"/>
        <item m="1" x="1027"/>
        <item m="1" x="348"/>
        <item m="1" x="111"/>
        <item m="1" x="1024"/>
        <item m="1" x="315"/>
        <item m="1" x="1"/>
        <item m="1" x="298"/>
        <item m="1" x="389"/>
        <item m="1" x="77"/>
        <item m="1" x="239"/>
        <item m="1" x="921"/>
        <item m="1" x="712"/>
        <item m="1" x="141"/>
        <item m="1" x="577"/>
        <item m="1" x="932"/>
        <item m="1" x="1046"/>
        <item m="1" x="781"/>
        <item m="1" x="398"/>
        <item m="1" x="730"/>
        <item m="1" x="616"/>
        <item m="1" x="215"/>
        <item m="1" x="201"/>
        <item m="1" x="436"/>
        <item m="1" x="959"/>
        <item m="1" x="1040"/>
        <item m="1" x="819"/>
        <item m="1" x="502"/>
        <item m="1" x="350"/>
        <item m="1" x="996"/>
        <item m="1" x="800"/>
        <item m="1" x="174"/>
        <item m="1" x="396"/>
        <item m="1" x="509"/>
        <item m="1" x="830"/>
        <item m="1" x="485"/>
        <item m="1" x="134"/>
        <item m="1" x="524"/>
        <item m="1" x="384"/>
        <item m="1" x="737"/>
        <item m="1" x="200"/>
        <item m="1" x="114"/>
        <item m="1" x="329"/>
        <item m="1" x="833"/>
        <item m="1" x="970"/>
        <item m="1" x="675"/>
        <item m="1" x="751"/>
        <item m="1" x="673"/>
        <item m="1" x="642"/>
        <item m="1" x="40"/>
        <item m="1" x="457"/>
        <item m="1" x="1104"/>
        <item m="1" x="854"/>
        <item m="1" x="514"/>
        <item m="1" x="381"/>
        <item m="1" x="829"/>
        <item m="1" x="461"/>
        <item m="1" x="803"/>
        <item m="1" x="635"/>
        <item m="1" x="565"/>
        <item m="1" x="63"/>
        <item m="1" x="1090"/>
        <item m="1" x="956"/>
        <item m="1" x="225"/>
        <item m="1" x="601"/>
        <item m="1" x="808"/>
        <item m="1" x="620"/>
        <item m="1" x="987"/>
        <item m="1" x="670"/>
        <item m="1" x="357"/>
        <item m="1" x="784"/>
        <item m="1" x="417"/>
        <item m="1" x="480"/>
        <item m="1" x="380"/>
        <item m="1" x="960"/>
        <item m="1" x="709"/>
        <item m="1" x="521"/>
        <item m="1" x="206"/>
        <item m="1" x="264"/>
        <item m="1" x="786"/>
        <item m="1" x="764"/>
        <item m="1" x="407"/>
        <item m="1" x="453"/>
        <item m="1" x="110"/>
        <item m="1" x="400"/>
        <item m="1" x="704"/>
        <item m="1" x="1106"/>
        <item m="1" x="312"/>
        <item m="1" x="624"/>
        <item m="1" x="143"/>
        <item m="1" x="792"/>
        <item m="1" x="1075"/>
        <item m="1" x="477"/>
        <item m="1" x="1004"/>
        <item m="1" x="36"/>
        <item m="1" x="511"/>
        <item m="1" x="362"/>
        <item m="1" x="554"/>
        <item m="1" x="945"/>
        <item m="1" x="516"/>
        <item m="1" x="1105"/>
        <item m="1" x="482"/>
        <item m="1" x="53"/>
        <item m="1" x="24"/>
        <item m="1" x="343"/>
        <item m="1" x="106"/>
        <item m="1" x="258"/>
        <item m="1" x="1021"/>
        <item m="1" x="101"/>
        <item m="1" x="427"/>
        <item m="1" x="230"/>
        <item m="1" x="937"/>
        <item m="1" x="946"/>
        <item m="1" x="492"/>
        <item m="1" x="683"/>
        <item m="1" x="1091"/>
        <item m="1" x="351"/>
        <item m="1" x="455"/>
        <item m="1" x="802"/>
        <item m="1" x="1063"/>
        <item m="1" x="880"/>
        <item m="1" x="82"/>
        <item m="1" x="268"/>
        <item m="1" x="591"/>
        <item m="1" x="748"/>
        <item m="1" x="402"/>
        <item m="1" x="722"/>
        <item m="1" x="1010"/>
        <item m="1" x="354"/>
        <item m="1" x="866"/>
        <item m="1" x="408"/>
        <item m="1" x="581"/>
        <item m="1" x="1109"/>
        <item m="1" x="251"/>
        <item m="1" x="714"/>
        <item m="1" x="66"/>
        <item m="1" x="878"/>
        <item m="1" x="586"/>
        <item m="1" x="116"/>
        <item m="1" x="375"/>
        <item m="1" x="151"/>
        <item m="1" x="694"/>
        <item m="1" x="618"/>
        <item m="1" x="266"/>
        <item m="1" x="928"/>
        <item m="1" x="718"/>
        <item m="1" x="387"/>
        <item m="1" x="783"/>
        <item m="1" x="836"/>
        <item m="1" x="852"/>
        <item m="1" x="338"/>
        <item m="1" x="439"/>
        <item m="1" x="98"/>
        <item m="1" x="1008"/>
        <item m="1" x="95"/>
        <item m="1" x="1058"/>
        <item m="1" x="52"/>
        <item m="1" x="1108"/>
        <item m="1" x="197"/>
        <item m="1" x="356"/>
        <item m="1" x="505"/>
        <item m="1" x="433"/>
        <item m="1" x="889"/>
        <item m="1" x="661"/>
        <item m="1" x="1062"/>
        <item m="1" x="831"/>
        <item m="1" x="1054"/>
        <item m="1" x="23"/>
        <item m="1" x="867"/>
        <item m="1" x="930"/>
        <item m="1" x="963"/>
        <item m="1" x="87"/>
        <item m="1" x="1003"/>
        <item m="1" x="1059"/>
        <item m="1" x="153"/>
        <item m="1" x="270"/>
        <item m="1" x="562"/>
        <item m="1" x="864"/>
        <item m="1" x="64"/>
        <item m="1" x="934"/>
        <item m="1" x="451"/>
        <item m="1" x="113"/>
        <item m="1" x="361"/>
        <item m="1" x="202"/>
        <item m="1" x="653"/>
        <item m="1" x="870"/>
        <item m="1" x="955"/>
        <item m="1" x="617"/>
        <item m="1" x="910"/>
        <item m="1" x="181"/>
        <item m="1" x="619"/>
        <item m="1" x="325"/>
        <item m="1" x="88"/>
        <item m="1" x="828"/>
        <item m="1" x="245"/>
        <item m="1" x="603"/>
        <item m="1" x="94"/>
        <item m="1" x="611"/>
        <item m="1" x="246"/>
        <item m="1" x="942"/>
        <item m="1" x="161"/>
        <item m="1" x="920"/>
        <item m="1" x="681"/>
        <item m="1" x="594"/>
        <item m="1" x="172"/>
        <item m="1" x="1049"/>
        <item m="1" x="873"/>
        <item m="1" x="131"/>
        <item m="1" x="568"/>
        <item m="1" x="1098"/>
        <item m="1" x="203"/>
        <item m="1" x="10"/>
        <item m="1" x="588"/>
        <item m="1" x="13"/>
        <item m="1" x="415"/>
        <item m="1" x="390"/>
        <item m="1" x="641"/>
        <item m="1" x="16"/>
        <item m="1" x="249"/>
        <item m="1" x="59"/>
        <item m="1" x="452"/>
        <item m="1" x="890"/>
        <item m="1" x="746"/>
        <item m="1" x="282"/>
        <item m="1" x="841"/>
        <item m="1" x="535"/>
        <item m="1" x="669"/>
        <item m="1" x="790"/>
        <item m="1" x="964"/>
        <item m="1" x="142"/>
        <item m="1" x="919"/>
        <item m="1" x="253"/>
        <item m="1" x="862"/>
        <item m="1" x="583"/>
        <item m="1" x="1065"/>
        <item m="1" x="490"/>
        <item m="1" x="1002"/>
        <item m="1" x="42"/>
        <item m="1" x="758"/>
        <item m="1" x="91"/>
        <item m="1" x="875"/>
        <item m="1" x="542"/>
        <item m="1" x="54"/>
        <item m="1" x="424"/>
        <item m="1" x="84"/>
        <item m="1" x="1073"/>
        <item m="1" x="1017"/>
        <item m="1" x="605"/>
        <item m="1" x="355"/>
        <item m="1" x="469"/>
        <item m="1" x="167"/>
        <item m="1" x="962"/>
        <item m="1" x="567"/>
        <item m="1" x="285"/>
        <item m="1" x="825"/>
        <item m="1" x="403"/>
        <item m="1" x="460"/>
        <item m="1" x="846"/>
        <item m="1" x="190"/>
        <item m="1" x="263"/>
        <item m="1" x="666"/>
        <item m="1" x="972"/>
        <item m="1" x="1036"/>
        <item m="1" x="248"/>
        <item m="1" x="853"/>
        <item m="1" x="1041"/>
        <item m="1" x="442"/>
        <item m="1" x="271"/>
        <item m="1" x="1001"/>
        <item m="1" x="647"/>
        <item m="1" x="1032"/>
        <item m="1" x="974"/>
        <item m="1" x="96"/>
        <item m="1" x="515"/>
        <item m="1" x="1103"/>
        <item m="1" x="504"/>
        <item m="1" x="558"/>
        <item m="1" x="105"/>
        <item m="1" x="75"/>
        <item m="1" x="483"/>
        <item m="1" x="793"/>
        <item m="1" x="732"/>
        <item m="1" x="680"/>
        <item m="1" x="235"/>
        <item m="1" x="254"/>
        <item m="1" x="973"/>
        <item m="1" x="262"/>
        <item m="1" x="196"/>
        <item m="1" x="488"/>
        <item m="1" x="905"/>
        <item m="1" x="49"/>
        <item m="1" x="795"/>
        <item m="1" x="927"/>
        <item m="1" x="710"/>
        <item m="1" x="922"/>
        <item m="1" x="977"/>
        <item m="1" x="772"/>
        <item m="1" x="283"/>
        <item m="1" x="112"/>
        <item m="1" x="489"/>
        <item m="1" x="821"/>
        <item m="1" x="911"/>
        <item m="1" x="859"/>
        <item m="1" x="664"/>
        <item m="1" x="368"/>
        <item m="1" x="313"/>
        <item m="1" x="71"/>
        <item m="1" x="8"/>
        <item m="1" x="358"/>
        <item m="1" x="775"/>
        <item m="1" x="759"/>
        <item m="1" x="797"/>
        <item m="1" x="898"/>
        <item m="1" x="600"/>
        <item m="1" x="136"/>
        <item m="1" x="715"/>
        <item m="1" x="986"/>
        <item m="1" x="383"/>
        <item m="1" x="120"/>
        <item m="1" x="324"/>
        <item m="1" x="165"/>
        <item m="1" x="481"/>
        <item m="1" x="484"/>
        <item m="1" x="678"/>
        <item m="1" x="127"/>
        <item m="1" x="180"/>
        <item m="1" x="429"/>
        <item m="1" x="902"/>
        <item m="1" x="220"/>
        <item m="1" x="832"/>
        <item m="1" x="626"/>
        <item m="1" x="630"/>
        <item m="1" x="275"/>
        <item m="1" x="810"/>
        <item m="1" x="437"/>
        <item m="1" x="546"/>
        <item m="1" x="778"/>
        <item m="1" x="432"/>
        <item m="1" x="1051"/>
        <item m="1" x="146"/>
        <item m="1" x="1016"/>
        <item m="1" x="9"/>
        <item m="1" x="259"/>
        <item m="1" x="194"/>
        <item m="1" x="280"/>
        <item m="1" x="193"/>
        <item m="1" x="1011"/>
        <item m="1" x="728"/>
        <item m="1" x="691"/>
        <item m="1" x="126"/>
        <item m="1" x="645"/>
        <item m="1" x="444"/>
        <item m="1" x="33"/>
        <item m="1" x="861"/>
        <item m="1" x="1068"/>
        <item m="1" x="55"/>
        <item m="1" x="1097"/>
        <item m="1" x="958"/>
        <item m="1" x="479"/>
        <item m="1" x="580"/>
        <item m="1" x="410"/>
        <item m="1" x="789"/>
        <item m="1" x="128"/>
        <item m="1" x="1071"/>
        <item m="1" x="1076"/>
        <item m="1" x="1018"/>
        <item m="1" x="100"/>
        <item m="1" x="7"/>
        <item m="1" x="366"/>
        <item m="1" x="56"/>
        <item m="1" x="876"/>
        <item m="1" x="606"/>
        <item m="1" x="276"/>
        <item m="1" x="130"/>
        <item m="1" x="207"/>
        <item m="1" x="224"/>
        <item m="1" x="838"/>
        <item m="1" x="547"/>
        <item m="1" x="745"/>
        <item m="1" x="279"/>
        <item m="1" x="47"/>
        <item m="1" x="536"/>
        <item m="1" x="1007"/>
        <item m="1" x="1094"/>
        <item m="1" x="416"/>
        <item m="1" x="552"/>
        <item m="1" x="801"/>
        <item m="1" x="894"/>
        <item m="1" x="1026"/>
        <item m="1" x="301"/>
        <item m="1" x="897"/>
        <item m="1" x="752"/>
        <item m="1" x="965"/>
        <item m="1" x="637"/>
        <item m="1" x="216"/>
        <item m="1" x="968"/>
        <item m="1" x="926"/>
        <item m="1" x="330"/>
        <item m="1" x="706"/>
        <item m="1" x="35"/>
        <item m="1" x="168"/>
        <item m="1" x="782"/>
        <item m="1" x="701"/>
        <item m="1" x="443"/>
        <item m="1" x="382"/>
        <item m="1" x="1111"/>
        <item m="1" x="189"/>
        <item m="1" x="195"/>
        <item m="1" x="458"/>
        <item m="1" x="241"/>
        <item m="1" x="785"/>
        <item m="1" x="884"/>
        <item m="1" x="18"/>
        <item m="1" x="438"/>
        <item m="1" x="302"/>
        <item m="1" x="850"/>
        <item m="1" x="571"/>
        <item m="1" x="1087"/>
        <item m="1" x="394"/>
        <item m="1" x="564"/>
        <item m="1" x="518"/>
        <item m="1" x="943"/>
        <item m="1" x="794"/>
        <item m="1" x="79"/>
        <item m="1" x="529"/>
        <item m="1" x="557"/>
        <item m="1" x="1022"/>
        <item m="1" x="519"/>
        <item m="1" x="353"/>
        <item m="1" x="414"/>
        <item m="1" x="346"/>
        <item m="1" x="104"/>
        <item m="1" x="495"/>
        <item m="1" x="713"/>
        <item m="1" x="22"/>
        <item m="1" x="226"/>
        <item m="1" x="532"/>
        <item m="1" x="304"/>
        <item m="1" x="465"/>
        <item m="1" x="610"/>
        <item m="1" x="290"/>
        <item m="1" x="907"/>
        <item m="1" x="895"/>
        <item m="1" x="238"/>
        <item m="1" x="903"/>
        <item m="1" x="527"/>
        <item m="1" x="592"/>
        <item m="1" x="991"/>
        <item m="1" x="858"/>
        <item m="1" x="132"/>
        <item m="1" x="969"/>
        <item m="1" x="331"/>
        <item m="1" x="989"/>
        <item m="1" x="119"/>
        <item m="1" x="1044"/>
        <item m="1" x="988"/>
        <item m="1" x="551"/>
        <item m="1" x="941"/>
        <item m="1" x="756"/>
        <item m="1" x="223"/>
        <item m="1" x="798"/>
        <item m="1" x="1086"/>
        <item m="1" x="526"/>
        <item m="1" x="1035"/>
        <item m="1" x="622"/>
        <item m="1" x="459"/>
        <item m="1" x="129"/>
        <item m="1" x="750"/>
        <item m="1" x="175"/>
        <item m="1" x="957"/>
        <item m="1" x="179"/>
        <item m="1" x="1083"/>
        <item m="1" x="86"/>
        <item m="1" x="1079"/>
        <item m="1" x="976"/>
        <item m="1" x="993"/>
        <item m="1" x="857"/>
        <item m="1" x="544"/>
        <item m="1" x="412"/>
        <item m="1" x="531"/>
        <item m="1" x="760"/>
        <item m="1" x="456"/>
        <item m="1" x="686"/>
        <item m="1" x="3"/>
        <item m="1" x="872"/>
        <item m="1" x="925"/>
        <item m="1" x="292"/>
        <item m="1" x="553"/>
        <item m="1" x="464"/>
        <item m="1" x="73"/>
        <item m="1" x="295"/>
        <item m="1" x="371"/>
        <item m="1" x="985"/>
        <item m="1" x="660"/>
        <item m="1" x="76"/>
        <item m="1" x="209"/>
        <item m="1" x="779"/>
        <item m="1" x="762"/>
        <item m="1" x="1088"/>
        <item m="1" x="1042"/>
        <item m="1" x="421"/>
        <item m="1" x="43"/>
        <item m="1" x="121"/>
        <item m="1" x="517"/>
        <item m="1" x="393"/>
        <item m="1" x="273"/>
        <item m="1" x="595"/>
        <item m="1" x="244"/>
        <item m="1" x="320"/>
        <item m="1" x="1045"/>
        <item m="1" x="222"/>
        <item m="1" x="845"/>
        <item m="1" x="649"/>
        <item m="1" x="842"/>
        <item m="1" x="596"/>
        <item m="1" x="140"/>
        <item m="1" x="419"/>
        <item m="1" x="776"/>
        <item m="1" x="539"/>
        <item m="1" x="761"/>
        <item m="1" x="656"/>
        <item m="1" x="507"/>
        <item m="1" x="690"/>
        <item m="1" x="572"/>
        <item m="1" x="72"/>
        <item m="1" x="855"/>
        <item m="1" x="497"/>
        <item m="1" x="665"/>
        <item m="1" x="844"/>
        <item m="1" x="388"/>
        <item m="1" x="868"/>
        <item m="1" x="646"/>
        <item m="1" x="1012"/>
        <item m="1" x="360"/>
        <item m="1" x="826"/>
        <item m="1" x="170"/>
        <item m="1" x="757"/>
        <item m="1" x="768"/>
        <item m="1" x="296"/>
        <item m="1" x="45"/>
        <item m="1" x="1085"/>
        <item m="1" x="676"/>
        <item m="1" x="597"/>
        <item m="1" x="522"/>
        <item m="1" x="467"/>
        <item m="1" x="218"/>
        <item m="1" x="847"/>
        <item m="1" x="255"/>
        <item m="1" x="397"/>
        <item m="1" x="995"/>
        <item m="1" x="899"/>
        <item m="1" x="629"/>
        <item m="1" x="936"/>
        <item m="1" x="609"/>
        <item m="1" x="1061"/>
        <item m="1" x="70"/>
        <item m="1" x="525"/>
        <item m="1" x="548"/>
        <item m="1" x="736"/>
        <item m="1" x="652"/>
        <item m="1" x="305"/>
        <item m="1" x="523"/>
        <item m="1" x="949"/>
        <item m="1" x="1078"/>
        <item m="1" x="719"/>
        <item m="1" x="147"/>
        <item m="1" x="80"/>
        <item m="1" x="124"/>
        <item m="1" x="809"/>
        <item m="1" x="979"/>
        <item m="1" x="896"/>
        <item m="1" x="874"/>
        <item m="1" x="503"/>
        <item m="1" x="14"/>
        <item m="1" x="156"/>
        <item m="1" x="93"/>
        <item m="1" x="1006"/>
        <item m="1" x="967"/>
        <item m="1" x="685"/>
        <item m="1" x="303"/>
        <item m="1" x="763"/>
        <item m="1" x="317"/>
        <item m="1" x="671"/>
        <item m="1" x="431"/>
        <item m="1" x="917"/>
        <item m="1" x="102"/>
        <item m="1" x="1030"/>
        <item m="1" x="1047"/>
        <item m="1" x="293"/>
        <item m="1" x="78"/>
        <item m="1" x="700"/>
        <item m="1" x="462"/>
        <item m="1" x="863"/>
        <item m="1" x="501"/>
        <item m="1" x="247"/>
        <item m="1" x="192"/>
        <item m="1" x="570"/>
        <item m="1" x="726"/>
        <item m="1" x="743"/>
        <item m="1" x="5"/>
        <item m="1" x="392"/>
        <item m="1" x="17"/>
      </items>
    </pivotField>
    <pivotField compact="0" outline="0" showAll="0"/>
    <pivotField compact="0" outline="0" showAll="0"/>
    <pivotField compact="0" outline="0" showAll="0"/>
    <pivotField compact="0" numFmtId="14" outline="0" subtotalTop="0" showAll="0"/>
    <pivotField compact="0" numFmtId="14" outline="0" subtotalTop="0" showAll="0"/>
    <pivotField compact="0" outline="0" showAll="0"/>
    <pivotField compact="0" outline="0" subtotalTop="0" showAll="0"/>
    <pivotField compact="0" outline="0" showAll="0"/>
    <pivotField compact="0" numFmtId="1" outline="0" subtotalTop="0" showAll="0"/>
    <pivotField compact="0" outline="0" subtotalTop="0" showAll="0"/>
    <pivotField compact="0" outline="0" showAll="0"/>
    <pivotField compact="0" outline="0" showAll="0"/>
    <pivotField compact="0" outline="0" showAll="0"/>
    <pivotField compact="0" outline="0" subtotalTop="0" multipleItemSelectionAllowed="1" showAll="0"/>
    <pivotField compact="0" outline="0" showAll="0"/>
  </pivotFields>
  <rowFields count="1">
    <field x="1"/>
  </rowFields>
  <rowItems count="1">
    <i>
      <x v="20"/>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A3:Q4" totalsRowShown="0">
  <autoFilter ref="A3:Q4" xr:uid="{00000000-0009-0000-0100-000001000000}"/>
  <tableColumns count="17">
    <tableColumn id="1" xr3:uid="{00000000-0010-0000-0000-000001000000}" name="Cycle End" dataDxfId="6">
      <calculatedColumnFormula>IF(DAY(F4)&lt;=$A$2,MONTH(F4)&amp;"-"&amp;$A$2,IF(MONTH(F4)=12,1,(MONTH(F4)+1))&amp;"-"&amp;$A$2)</calculatedColumnFormula>
    </tableColumn>
    <tableColumn id="2" xr3:uid="{00000000-0010-0000-0000-000002000000}" name="Card Nickname"/>
    <tableColumn id="3" xr3:uid="{00000000-0010-0000-0000-000003000000}" name="Bank Number"/>
    <tableColumn id="4" xr3:uid="{00000000-0010-0000-0000-000004000000}" name="Card Last 4 Digits"/>
    <tableColumn id="5" xr3:uid="{00000000-0010-0000-0000-000005000000}" name="Amount" dataDxfId="5"/>
    <tableColumn id="6" xr3:uid="{00000000-0010-0000-0000-000006000000}" name="Purchase Date" dataDxfId="4"/>
    <tableColumn id="7" xr3:uid="{00000000-0010-0000-0000-000007000000}" name="Post Date" dataDxfId="3"/>
    <tableColumn id="8" xr3:uid="{00000000-0010-0000-0000-000008000000}" name="Comp Supp Name"/>
    <tableColumn id="9" xr3:uid="{00000000-0010-0000-0000-000009000000}" name="Comp Supp City"/>
    <tableColumn id="10" xr3:uid="{00000000-0010-0000-0000-00000A000000}" name="Comp Supp State"/>
    <tableColumn id="11" xr3:uid="{00000000-0010-0000-0000-00000B000000}" name="MCC" dataDxfId="2"/>
    <tableColumn id="12" xr3:uid="{00000000-0010-0000-0000-00000C000000}" name="MCC Description"/>
    <tableColumn id="13" xr3:uid="{00000000-0010-0000-0000-00000D000000}" name="Grp Name"/>
    <tableColumn id="14" xr3:uid="{00000000-0010-0000-0000-00000E000000}" name="Card Profile Single Txn Limit" dataDxfId="1"/>
    <tableColumn id="15" xr3:uid="{00000000-0010-0000-0000-00000F000000}" name="Card Credit Limit" dataDxfId="0"/>
    <tableColumn id="16" xr3:uid="{00000000-0010-0000-0000-000010000000}" name="Card Status"/>
    <tableColumn id="17" xr3:uid="{00000000-0010-0000-0000-000011000000}" name="Card Profile Name"/>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tabSelected="1" workbookViewId="0"/>
  </sheetViews>
  <sheetFormatPr defaultRowHeight="14.4"/>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
  <sheetViews>
    <sheetView workbookViewId="0">
      <selection activeCell="A2" sqref="A2"/>
    </sheetView>
  </sheetViews>
  <sheetFormatPr defaultRowHeight="14.4"/>
  <cols>
    <col min="1" max="1" width="28.6640625" bestFit="1" customWidth="1"/>
    <col min="2" max="2" width="45.88671875" customWidth="1"/>
    <col min="3" max="3" width="14.5546875" customWidth="1"/>
    <col min="4" max="4" width="11.5546875" style="24" bestFit="1" customWidth="1"/>
    <col min="5" max="5" width="16" style="24" customWidth="1"/>
    <col min="6" max="6" width="17.33203125" customWidth="1"/>
    <col min="7" max="7" width="14.44140625" style="24" customWidth="1"/>
    <col min="8" max="8" width="17.6640625" style="24" customWidth="1"/>
    <col min="9" max="9" width="12.5546875" bestFit="1" customWidth="1"/>
    <col min="10" max="10" width="14.6640625" customWidth="1"/>
  </cols>
  <sheetData>
    <row r="1" spans="1:15" ht="147.75" customHeight="1">
      <c r="A1" s="56" t="s">
        <v>63</v>
      </c>
      <c r="B1" s="56"/>
      <c r="C1" s="56"/>
      <c r="D1" s="56"/>
      <c r="E1" s="56"/>
      <c r="F1" s="56"/>
      <c r="G1" s="56"/>
      <c r="H1" s="56"/>
      <c r="I1" s="56"/>
      <c r="J1" s="56"/>
      <c r="K1" s="56"/>
      <c r="L1" s="56"/>
      <c r="M1" s="56"/>
      <c r="N1" s="56"/>
      <c r="O1" s="56"/>
    </row>
    <row r="2" spans="1:15" s="27" customFormat="1">
      <c r="A2" s="29"/>
      <c r="B2" s="29"/>
      <c r="C2" s="29"/>
      <c r="D2" s="57" t="s">
        <v>52</v>
      </c>
      <c r="E2" s="58"/>
      <c r="F2" s="58"/>
      <c r="G2" s="59"/>
      <c r="H2" s="57" t="s">
        <v>53</v>
      </c>
      <c r="I2" s="58"/>
      <c r="J2" s="59"/>
      <c r="K2" s="29"/>
      <c r="L2" s="29"/>
      <c r="M2" s="29"/>
      <c r="N2" s="29"/>
      <c r="O2" s="29"/>
    </row>
    <row r="3" spans="1:15" ht="33" customHeight="1">
      <c r="A3" s="48" t="s">
        <v>42</v>
      </c>
      <c r="B3" s="48" t="s">
        <v>43</v>
      </c>
      <c r="C3" s="49" t="s">
        <v>44</v>
      </c>
      <c r="D3" s="42" t="s">
        <v>13</v>
      </c>
      <c r="E3" s="43" t="s">
        <v>45</v>
      </c>
      <c r="F3" s="44" t="s">
        <v>46</v>
      </c>
      <c r="G3" s="45" t="s">
        <v>47</v>
      </c>
      <c r="H3" s="42" t="s">
        <v>9</v>
      </c>
      <c r="I3" s="46" t="s">
        <v>48</v>
      </c>
      <c r="J3" s="47" t="s">
        <v>49</v>
      </c>
    </row>
    <row r="4" spans="1:15">
      <c r="A4" s="27"/>
      <c r="B4" t="e">
        <f t="array" ref="B4">INDEX(CardProfileName,MATCH($A4,Cardholder_Data,0))</f>
        <v>#N/A</v>
      </c>
      <c r="C4">
        <f t="shared" ref="C4" si="0">COUNTIF(Cardholder_Data,$A4)</f>
        <v>0</v>
      </c>
      <c r="D4" s="24" t="e">
        <f t="array" ref="D4">INDEX(Single_Trans_Limit,MATCH($A4,Cardholder_Data,0))</f>
        <v>#N/A</v>
      </c>
      <c r="E4" s="24">
        <f t="array" ref="E4">MAX(IF(Cardholder_Data=$A4,Transaction_Amount," "))</f>
        <v>0</v>
      </c>
      <c r="F4" s="25" t="e">
        <f>E4/D4</f>
        <v>#N/A</v>
      </c>
      <c r="G4" s="24">
        <f t="array" ref="G4">MIN(IF(Cardholder_Data=$A4,Transaction_Amount))</f>
        <v>0</v>
      </c>
      <c r="H4" s="24" t="e">
        <f t="array" ref="H4">INDEX(Cycle_Limit,MATCH($A4,Cardholder_Data,0))</f>
        <v>#N/A</v>
      </c>
      <c r="I4" s="24" t="e">
        <f t="array" ref="I4">INDEX(HighestCycle_CLReview,MATCH($A4,Cardholder_CLReview,0))</f>
        <v>#N/A</v>
      </c>
      <c r="J4" s="25" t="e">
        <f>I4/H4</f>
        <v>#N/A</v>
      </c>
    </row>
  </sheetData>
  <mergeCells count="3">
    <mergeCell ref="A1:O1"/>
    <mergeCell ref="D2:G2"/>
    <mergeCell ref="H2:J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1"/>
  <sheetViews>
    <sheetView workbookViewId="0">
      <selection activeCell="A2" sqref="A2:P2"/>
    </sheetView>
  </sheetViews>
  <sheetFormatPr defaultRowHeight="14.4"/>
  <cols>
    <col min="1" max="2" width="40.44140625" style="8" customWidth="1"/>
    <col min="3" max="3" width="20" style="17" customWidth="1"/>
    <col min="4" max="4" width="12.109375" style="14" customWidth="1"/>
    <col min="5" max="5" width="14.109375" style="14" customWidth="1"/>
    <col min="6" max="6" width="14.88671875" style="15" customWidth="1"/>
    <col min="7" max="7" width="14.6640625" style="14" customWidth="1"/>
    <col min="8" max="8" width="14.109375" style="14" customWidth="1"/>
    <col min="9" max="9" width="11.5546875" style="8" bestFit="1" customWidth="1"/>
    <col min="10" max="18" width="10.5546875" style="8" bestFit="1" customWidth="1"/>
  </cols>
  <sheetData>
    <row r="1" spans="1:18">
      <c r="C1" s="8"/>
    </row>
    <row r="2" spans="1:18" ht="154.5" customHeight="1">
      <c r="A2" s="56" t="s">
        <v>61</v>
      </c>
      <c r="B2" s="56"/>
      <c r="C2" s="56"/>
      <c r="D2" s="56"/>
      <c r="E2" s="56"/>
      <c r="F2" s="56"/>
      <c r="G2" s="56"/>
      <c r="H2" s="56"/>
      <c r="I2" s="56"/>
      <c r="J2" s="56"/>
      <c r="K2" s="56"/>
      <c r="L2" s="56"/>
      <c r="M2" s="56"/>
      <c r="N2" s="56"/>
      <c r="O2" s="56"/>
      <c r="P2" s="56"/>
    </row>
    <row r="3" spans="1:18" ht="22.5" customHeight="1">
      <c r="A3" s="9"/>
      <c r="B3" s="26"/>
      <c r="C3" s="9"/>
      <c r="D3" s="9"/>
      <c r="E3" s="9"/>
      <c r="F3" s="9"/>
      <c r="G3" s="9"/>
      <c r="H3" s="9"/>
      <c r="I3" s="9"/>
      <c r="J3" s="9"/>
      <c r="K3" s="9"/>
      <c r="L3" s="9"/>
      <c r="M3" s="9"/>
      <c r="N3" s="9"/>
      <c r="O3" s="9"/>
      <c r="P3" s="9"/>
    </row>
    <row r="4" spans="1:18">
      <c r="A4" s="10" t="s">
        <v>38</v>
      </c>
      <c r="B4" s="10" t="s">
        <v>25</v>
      </c>
      <c r="C4" s="10" t="s">
        <v>29</v>
      </c>
      <c r="D4" s="9"/>
      <c r="E4" s="9"/>
      <c r="F4" s="11"/>
      <c r="G4" s="9"/>
      <c r="H4" s="9"/>
      <c r="I4" s="9"/>
      <c r="J4" s="9"/>
      <c r="K4" s="9"/>
      <c r="L4" s="9"/>
      <c r="M4" s="9"/>
      <c r="N4" s="9"/>
      <c r="O4" s="9"/>
      <c r="R4"/>
    </row>
    <row r="5" spans="1:18">
      <c r="A5" s="12" t="s">
        <v>27</v>
      </c>
      <c r="B5" s="37">
        <f ca="1">COUNTIF(OFFSET($F$11,0,0,COUNTA($F$11:$F8634),COUNTA($F$11:$F$11)),"&lt;.49")</f>
        <v>1</v>
      </c>
      <c r="C5" s="38">
        <f ca="1">B5/B8</f>
        <v>1</v>
      </c>
      <c r="D5" s="9"/>
      <c r="E5" s="9"/>
      <c r="F5" s="9"/>
      <c r="G5" s="9"/>
      <c r="H5" s="9"/>
      <c r="I5" s="9"/>
      <c r="J5" s="9"/>
      <c r="K5" s="9"/>
      <c r="L5" s="9"/>
      <c r="M5" s="9"/>
      <c r="N5" s="9"/>
      <c r="O5" s="9"/>
      <c r="R5"/>
    </row>
    <row r="6" spans="1:18">
      <c r="A6" s="12" t="s">
        <v>26</v>
      </c>
      <c r="B6" s="39">
        <f ca="1">COUNTIFS(OFFSET($F$11,0,0,COUNTA($F$11:$F8634),COUNTA($F$11:$F$11)),"&gt;.49",OFFSET($F$11,0,0,COUNTA($F$11:$F8634),COUNTA($F$11:$F$11)),"&lt;.71")</f>
        <v>0</v>
      </c>
      <c r="C6" s="40">
        <f ca="1">B6/B8</f>
        <v>0</v>
      </c>
      <c r="D6" s="9"/>
      <c r="E6" s="9"/>
      <c r="F6" s="9"/>
      <c r="G6" s="9"/>
      <c r="H6" s="9"/>
      <c r="I6" s="9"/>
      <c r="J6" s="9"/>
      <c r="K6" s="9"/>
      <c r="L6" s="9"/>
      <c r="M6" s="9"/>
      <c r="N6" s="9"/>
      <c r="O6" s="9"/>
      <c r="R6"/>
    </row>
    <row r="7" spans="1:18">
      <c r="A7" s="13" t="s">
        <v>28</v>
      </c>
      <c r="B7" s="32">
        <f ca="1">COUNTIF(OFFSET($F$11,0,0,COUNTA($F$11:$F8634),COUNTA($F$11:$F$11)),"&gt;.71")</f>
        <v>0</v>
      </c>
      <c r="C7" s="33">
        <f ca="1">B7/B8</f>
        <v>0</v>
      </c>
      <c r="E7" s="15"/>
      <c r="F7" s="14"/>
      <c r="H7" s="8"/>
      <c r="R7"/>
    </row>
    <row r="8" spans="1:18">
      <c r="A8" s="16"/>
      <c r="B8" s="17">
        <f ca="1">SUM(B5:B7)</f>
        <v>1</v>
      </c>
      <c r="C8" s="18">
        <f ca="1">SUM(C5:C7)</f>
        <v>1</v>
      </c>
      <c r="E8" s="15"/>
      <c r="F8" s="14"/>
      <c r="H8" s="8"/>
      <c r="R8"/>
    </row>
    <row r="9" spans="1:18">
      <c r="C9" s="8"/>
      <c r="I9" s="60" t="s">
        <v>14</v>
      </c>
      <c r="J9" s="60"/>
      <c r="K9" s="60"/>
      <c r="L9" s="60"/>
      <c r="M9" s="60"/>
      <c r="N9" s="60"/>
      <c r="O9" s="60"/>
      <c r="P9" s="60"/>
      <c r="Q9" s="60"/>
      <c r="R9" s="60"/>
    </row>
    <row r="10" spans="1:18" s="53" customFormat="1" ht="32.25" customHeight="1">
      <c r="A10" s="50" t="s">
        <v>8</v>
      </c>
      <c r="B10" s="50" t="s">
        <v>41</v>
      </c>
      <c r="C10" s="50" t="s">
        <v>10</v>
      </c>
      <c r="D10" s="51" t="s">
        <v>13</v>
      </c>
      <c r="E10" s="51" t="s">
        <v>31</v>
      </c>
      <c r="F10" s="52" t="s">
        <v>32</v>
      </c>
      <c r="G10" s="51" t="s">
        <v>11</v>
      </c>
      <c r="H10" s="51" t="s">
        <v>12</v>
      </c>
      <c r="I10" s="50">
        <v>1</v>
      </c>
      <c r="J10" s="50">
        <v>2</v>
      </c>
      <c r="K10" s="50">
        <v>3</v>
      </c>
      <c r="L10" s="50">
        <v>4</v>
      </c>
      <c r="M10" s="50">
        <v>5</v>
      </c>
      <c r="N10" s="50">
        <v>6</v>
      </c>
      <c r="O10" s="50">
        <v>7</v>
      </c>
      <c r="P10" s="50">
        <v>8</v>
      </c>
      <c r="Q10" s="50">
        <v>9</v>
      </c>
      <c r="R10" s="50">
        <v>10</v>
      </c>
    </row>
    <row r="11" spans="1:18" ht="14.25" customHeight="1">
      <c r="A11" s="27"/>
      <c r="B11" s="23" t="e">
        <f t="array" ref="B11">INDEX(CardProfileName,MATCH($A11,Cardholder_Data,0))</f>
        <v>#N/A</v>
      </c>
      <c r="C11" s="55">
        <f t="shared" ref="C11" si="0">COUNTIF(Cardholder_Data,$A11)</f>
        <v>0</v>
      </c>
      <c r="D11" s="19" t="e">
        <f t="shared" ref="D11" si="1">INDEX(Single_Trans_Limit,MATCH($A11,Cardholder_Data,0))</f>
        <v>#N/A</v>
      </c>
      <c r="E11" s="20">
        <f t="array" ref="E11">MAX(IF(Cardholder_Data=A11,Transaction_Amount))</f>
        <v>0</v>
      </c>
      <c r="F11" s="21">
        <f>IF(ISERROR(E11/D11),0,E11/D11)</f>
        <v>0</v>
      </c>
      <c r="G11" s="19">
        <f t="array" ref="G11">MIN(IF(Cardholder_Data=$A11,Transaction_Amount))</f>
        <v>0</v>
      </c>
      <c r="H11" s="19" t="e">
        <f t="shared" ref="H11" si="2">AVERAGEIFS(Transaction_Amount,Cardholder_Data,$A11)</f>
        <v>#DIV/0!</v>
      </c>
      <c r="I11" s="19" t="e">
        <f t="array" ref="I11">LARGE(IF(Cardholder_Data=$A11,Transaction_Amount,""),1)</f>
        <v>#NUM!</v>
      </c>
      <c r="J11" s="19" t="e">
        <f t="array" ref="J11">LARGE(IF(Cardholder_Data=$A11,Transaction_Amount,""),2)</f>
        <v>#NUM!</v>
      </c>
      <c r="K11" s="19" t="e">
        <f t="array" ref="K11">LARGE(IF(Cardholder_Data=$A11,Transaction_Amount,""),3)</f>
        <v>#NUM!</v>
      </c>
      <c r="L11" s="19" t="e">
        <f t="array" ref="L11">LARGE(IF(Cardholder_Data=$A11,Transaction_Amount,""),4)</f>
        <v>#NUM!</v>
      </c>
      <c r="M11" s="19" t="e">
        <f t="array" ref="M11">LARGE(IF(Cardholder_Data=$A11,Transaction_Amount,""),5)</f>
        <v>#NUM!</v>
      </c>
      <c r="N11" s="19" t="e">
        <f t="array" ref="N11">LARGE(IF(Cardholder_Data=$A11,Transaction_Amount,""),6)</f>
        <v>#NUM!</v>
      </c>
      <c r="O11" s="19" t="e">
        <f t="array" ref="O11">LARGE(IF(Cardholder_Data=$A11,Transaction_Amount,""),7)</f>
        <v>#NUM!</v>
      </c>
      <c r="P11" s="19" t="e">
        <f t="array" ref="P11">LARGE(IF(Cardholder_Data=$A11,Transaction_Amount,""),8)</f>
        <v>#NUM!</v>
      </c>
      <c r="Q11" s="19" t="e">
        <f t="array" ref="Q11">LARGE(IF(Cardholder_Data=$A11,Transaction_Amount,""),9)</f>
        <v>#NUM!</v>
      </c>
      <c r="R11" s="19" t="e">
        <f t="array" ref="R11">LARGE(IF(Cardholder_Data=$A11,Transaction_Amount,""),10)</f>
        <v>#NUM!</v>
      </c>
    </row>
  </sheetData>
  <mergeCells count="2">
    <mergeCell ref="I9:R9"/>
    <mergeCell ref="A2:P2"/>
  </mergeCells>
  <conditionalFormatting sqref="F11">
    <cfRule type="expression" dxfId="12" priority="1">
      <formula>F11&lt;0.49</formula>
    </cfRule>
    <cfRule type="expression" dxfId="11" priority="8">
      <formula>F11&gt;0.71</formula>
    </cfRule>
  </conditionalFormatting>
  <conditionalFormatting sqref="F11">
    <cfRule type="expression" dxfId="10" priority="4">
      <formula>AND($F11&gt;0.49,$F11&lt;0.71)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0"/>
  <sheetViews>
    <sheetView workbookViewId="0">
      <selection activeCell="C17" sqref="C17"/>
    </sheetView>
  </sheetViews>
  <sheetFormatPr defaultRowHeight="14.4"/>
  <cols>
    <col min="1" max="1" width="39.44140625" style="8" customWidth="1"/>
    <col min="2" max="2" width="39.44140625" style="54" customWidth="1"/>
    <col min="3" max="3" width="28.109375" style="17" customWidth="1"/>
    <col min="4" max="4" width="13.33203125" style="8" customWidth="1"/>
    <col min="5" max="5" width="11.5546875" style="8" customWidth="1"/>
    <col min="6" max="6" width="13.6640625" style="8" customWidth="1"/>
    <col min="7" max="7" width="11.5546875" style="8" bestFit="1" customWidth="1"/>
    <col min="8" max="8" width="12.5546875" style="8" bestFit="1" customWidth="1"/>
    <col min="9" max="14" width="11.5546875" style="8" bestFit="1" customWidth="1"/>
    <col min="15" max="15" width="12.5546875" style="8" bestFit="1" customWidth="1"/>
    <col min="16" max="18" width="11.5546875" style="8" bestFit="1" customWidth="1"/>
    <col min="19" max="19" width="11.5546875" bestFit="1" customWidth="1"/>
  </cols>
  <sheetData>
    <row r="1" spans="1:18">
      <c r="B1" s="8"/>
      <c r="C1" s="8"/>
    </row>
    <row r="2" spans="1:18" ht="158.25" customHeight="1">
      <c r="A2" s="61" t="s">
        <v>62</v>
      </c>
      <c r="B2" s="61"/>
      <c r="C2" s="61"/>
      <c r="D2" s="61"/>
      <c r="E2" s="61"/>
      <c r="F2" s="61"/>
      <c r="G2" s="61"/>
      <c r="H2" s="61"/>
      <c r="I2" s="61"/>
      <c r="J2" s="61"/>
      <c r="K2" s="61"/>
      <c r="L2" s="61"/>
      <c r="M2" s="61"/>
      <c r="N2" s="61"/>
    </row>
    <row r="3" spans="1:18" ht="33.75" customHeight="1">
      <c r="A3" s="10" t="s">
        <v>37</v>
      </c>
      <c r="B3" s="10" t="s">
        <v>25</v>
      </c>
      <c r="C3" s="10" t="s">
        <v>29</v>
      </c>
      <c r="D3" s="12"/>
      <c r="E3" s="12"/>
      <c r="F3" s="12"/>
      <c r="G3" s="12"/>
      <c r="H3" s="12"/>
      <c r="I3" s="12"/>
      <c r="J3" s="12"/>
      <c r="K3" s="12"/>
      <c r="L3" s="12"/>
      <c r="M3" s="12"/>
      <c r="R3"/>
    </row>
    <row r="4" spans="1:18">
      <c r="A4" s="12" t="s">
        <v>30</v>
      </c>
      <c r="B4" s="34">
        <f ca="1">COUNTIF(OFFSET($F$10,0,0,COUNTA($F$10:$F8703),COUNTA($F$10:$F$10)),"&lt;0.49")</f>
        <v>1</v>
      </c>
      <c r="C4" s="35">
        <f ca="1">B4/B7</f>
        <v>1</v>
      </c>
      <c r="D4" s="12"/>
      <c r="E4" s="12"/>
      <c r="F4" s="12"/>
      <c r="G4" s="12"/>
      <c r="H4" s="12"/>
      <c r="I4" s="12"/>
      <c r="J4" s="12"/>
      <c r="K4" s="12"/>
      <c r="L4" s="12"/>
      <c r="R4"/>
    </row>
    <row r="5" spans="1:18">
      <c r="A5" s="12" t="s">
        <v>35</v>
      </c>
      <c r="B5" s="30">
        <f ca="1">COUNTIFS(OFFSET($F$10,0,0,COUNTA($F$10:$F8703),COUNTA($F$10:$F$10)),"&gt;.49",OFFSET($F$10,0,0,COUNTA($F$10:$F8703),COUNTA($F$10:$F$10)),"&lt;.71")</f>
        <v>0</v>
      </c>
      <c r="C5" s="31">
        <f ca="1">B5/B7</f>
        <v>0</v>
      </c>
      <c r="D5" s="12"/>
      <c r="E5" s="12"/>
      <c r="F5" s="12"/>
      <c r="G5" s="12"/>
      <c r="H5" s="12"/>
      <c r="I5" s="12"/>
      <c r="J5" s="12"/>
      <c r="K5" s="12"/>
      <c r="L5" s="12"/>
      <c r="R5"/>
    </row>
    <row r="6" spans="1:18">
      <c r="A6" s="22" t="s">
        <v>36</v>
      </c>
      <c r="B6" s="32">
        <f ca="1">COUNTIF(OFFSET($F$10,0,0,COUNTA($F$10:$F8703),COUNTA($F$10:$F$10)),"&gt;.71")</f>
        <v>0</v>
      </c>
      <c r="C6" s="36">
        <f ca="1">B6/B7</f>
        <v>0</v>
      </c>
      <c r="R6"/>
    </row>
    <row r="7" spans="1:18">
      <c r="B7" s="17">
        <f ca="1">SUM(B4:B6)</f>
        <v>1</v>
      </c>
      <c r="C7" s="18">
        <f ca="1">SUM(C4:C6)</f>
        <v>1</v>
      </c>
      <c r="R7"/>
    </row>
    <row r="8" spans="1:18">
      <c r="B8" s="8"/>
      <c r="C8" s="8"/>
    </row>
    <row r="9" spans="1:18" s="53" customFormat="1" ht="28.8">
      <c r="A9" s="50" t="s">
        <v>8</v>
      </c>
      <c r="B9" s="41" t="s">
        <v>41</v>
      </c>
      <c r="C9" s="50" t="s">
        <v>10</v>
      </c>
      <c r="D9" s="50" t="s">
        <v>9</v>
      </c>
      <c r="E9" s="50" t="s">
        <v>33</v>
      </c>
      <c r="F9" s="50" t="s">
        <v>34</v>
      </c>
      <c r="G9" s="50" t="str">
        <f>CONCATENATE(1,"-",Cycle_End_Date)</f>
        <v>1-27</v>
      </c>
      <c r="H9" s="50" t="str">
        <f>CONCATENATE(2,"-",Cycle_End_Date)</f>
        <v>2-27</v>
      </c>
      <c r="I9" s="50" t="str">
        <f>CONCATENATE(3,"-",Cycle_End_Date)</f>
        <v>3-27</v>
      </c>
      <c r="J9" s="50" t="str">
        <f>CONCATENATE(4,"-",Cycle_End_Date)</f>
        <v>4-27</v>
      </c>
      <c r="K9" s="50" t="str">
        <f>CONCATENATE(5,"-",Cycle_End_Date)</f>
        <v>5-27</v>
      </c>
      <c r="L9" s="50" t="str">
        <f>CONCATENATE(6,"-",Cycle_End_Date)</f>
        <v>6-27</v>
      </c>
      <c r="M9" s="50" t="str">
        <f>CONCATENATE(7,"-",Cycle_End_Date)</f>
        <v>7-27</v>
      </c>
      <c r="N9" s="50" t="str">
        <f>CONCATENATE(8,"-",Cycle_End_Date)</f>
        <v>8-27</v>
      </c>
      <c r="O9" s="50" t="str">
        <f>CONCATENATE(9,"-",Cycle_End_Date)</f>
        <v>9-27</v>
      </c>
      <c r="P9" s="50" t="str">
        <f>CONCATENATE(10,"-",Cycle_End_Date)</f>
        <v>10-27</v>
      </c>
      <c r="Q9" s="50" t="str">
        <f>CONCATENATE(11,"-",Cycle_End_Date)</f>
        <v>11-27</v>
      </c>
      <c r="R9" s="50" t="str">
        <f>CONCATENATE(12,"-",Cycle_End_Date)</f>
        <v>12-27</v>
      </c>
    </row>
    <row r="10" spans="1:18">
      <c r="A10" s="27"/>
      <c r="B10" s="54" t="e">
        <f t="array" ref="B10">INDEX(CardProfileName,MATCH($A10,Cardholder_Data,0))</f>
        <v>#N/A</v>
      </c>
      <c r="C10" s="55">
        <f t="shared" ref="C10" si="0">COUNTIF(Cardholder_Data,A10)</f>
        <v>0</v>
      </c>
      <c r="D10" s="19" t="e">
        <f t="shared" ref="D10" si="1">INDEX(Cycle_Limit,MATCH($A10,Cardholder_Data,0))</f>
        <v>#N/A</v>
      </c>
      <c r="E10" s="19">
        <f>MAX(G10:R10)</f>
        <v>0</v>
      </c>
      <c r="F10" s="21">
        <f>IF(ISERROR(E10/D10),0,E10/D10)</f>
        <v>0</v>
      </c>
      <c r="G10" s="19">
        <f t="shared" ref="G10" si="2">SUMIFS(Transaction_Amount,Cardholder_Data,$A10,Cycle_Data,$G$9)</f>
        <v>0</v>
      </c>
      <c r="H10" s="19">
        <f t="shared" ref="H10:R10" si="3">SUMIFS(Transaction_Amount,Cardholder_Data,$A10,Cycle_Data,H$9)</f>
        <v>0</v>
      </c>
      <c r="I10" s="19">
        <f t="shared" si="3"/>
        <v>0</v>
      </c>
      <c r="J10" s="19">
        <f t="shared" si="3"/>
        <v>0</v>
      </c>
      <c r="K10" s="19">
        <f t="shared" si="3"/>
        <v>0</v>
      </c>
      <c r="L10" s="19">
        <f t="shared" si="3"/>
        <v>0</v>
      </c>
      <c r="M10" s="19">
        <f t="shared" si="3"/>
        <v>0</v>
      </c>
      <c r="N10" s="19">
        <f t="shared" si="3"/>
        <v>0</v>
      </c>
      <c r="O10" s="19">
        <f t="shared" si="3"/>
        <v>0</v>
      </c>
      <c r="P10" s="19">
        <f t="shared" si="3"/>
        <v>0</v>
      </c>
      <c r="Q10" s="19">
        <f t="shared" si="3"/>
        <v>0</v>
      </c>
      <c r="R10" s="19">
        <f t="shared" si="3"/>
        <v>0</v>
      </c>
    </row>
  </sheetData>
  <mergeCells count="1">
    <mergeCell ref="A2:N2"/>
  </mergeCells>
  <conditionalFormatting sqref="F10">
    <cfRule type="expression" dxfId="9" priority="1">
      <formula>AND(F10&gt;0.49,F10&lt;0.71)</formula>
    </cfRule>
    <cfRule type="expression" dxfId="8" priority="2">
      <formula>F10&lt;0.49</formula>
    </cfRule>
    <cfRule type="expression" dxfId="7" priority="3">
      <formula>F10&gt;0.71</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N6"/>
  <sheetViews>
    <sheetView workbookViewId="0">
      <selection activeCell="A5" sqref="A5"/>
    </sheetView>
  </sheetViews>
  <sheetFormatPr defaultRowHeight="14.4"/>
  <cols>
    <col min="1" max="1" width="16.21875" bestFit="1" customWidth="1"/>
    <col min="2" max="2" width="28.109375" bestFit="1" customWidth="1"/>
    <col min="14" max="14" width="15" customWidth="1"/>
  </cols>
  <sheetData>
    <row r="2" spans="1:14" ht="149.25" customHeight="1">
      <c r="A2" s="62" t="s">
        <v>39</v>
      </c>
      <c r="B2" s="62"/>
      <c r="C2" s="62"/>
      <c r="D2" s="62"/>
      <c r="E2" s="62"/>
      <c r="F2" s="62"/>
      <c r="G2" s="62"/>
      <c r="H2" s="62"/>
      <c r="I2" s="62"/>
      <c r="J2" s="62"/>
      <c r="K2" s="62"/>
      <c r="L2" s="62"/>
      <c r="M2" s="62"/>
      <c r="N2" s="62"/>
    </row>
    <row r="5" spans="1:14">
      <c r="A5" s="28" t="s">
        <v>16</v>
      </c>
    </row>
    <row r="6" spans="1:14">
      <c r="A6" s="27" t="s">
        <v>60</v>
      </c>
    </row>
  </sheetData>
  <mergeCells count="1">
    <mergeCell ref="A2:N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4"/>
  <sheetViews>
    <sheetView workbookViewId="0">
      <selection activeCell="B4" sqref="B4"/>
    </sheetView>
  </sheetViews>
  <sheetFormatPr defaultRowHeight="14.4"/>
  <cols>
    <col min="1" max="1" width="10.33203125" customWidth="1"/>
    <col min="2" max="2" width="17.44140625" customWidth="1"/>
    <col min="3" max="3" width="24.33203125" customWidth="1"/>
    <col min="4" max="4" width="9.6640625" customWidth="1"/>
    <col min="5" max="5" width="18.5546875" customWidth="1"/>
    <col min="6" max="6" width="14" customWidth="1"/>
    <col min="7" max="7" width="11.6640625" bestFit="1" customWidth="1"/>
    <col min="8" max="8" width="27.88671875" customWidth="1"/>
    <col min="9" max="9" width="15.33203125" customWidth="1"/>
    <col min="10" max="10" width="13.44140625" customWidth="1"/>
    <col min="12" max="12" width="15.6640625" customWidth="1"/>
    <col min="13" max="13" width="16.5546875" customWidth="1"/>
    <col min="14" max="14" width="16.33203125" customWidth="1"/>
    <col min="15" max="15" width="11.33203125" customWidth="1"/>
    <col min="16" max="16" width="11.6640625" customWidth="1"/>
    <col min="17" max="17" width="32.109375" bestFit="1" customWidth="1"/>
  </cols>
  <sheetData>
    <row r="1" spans="1:17" s="27" customFormat="1" ht="180.75" customHeight="1">
      <c r="A1" s="61" t="s">
        <v>56</v>
      </c>
      <c r="B1" s="61"/>
      <c r="C1" s="61"/>
      <c r="D1" s="61"/>
      <c r="E1" s="61"/>
      <c r="F1" s="61"/>
      <c r="G1" s="61"/>
      <c r="H1" s="61"/>
      <c r="I1" s="61"/>
      <c r="J1" s="61"/>
      <c r="K1" s="61"/>
      <c r="L1" s="61"/>
      <c r="M1" s="61"/>
      <c r="N1" s="61"/>
      <c r="O1" s="61"/>
    </row>
    <row r="2" spans="1:17">
      <c r="A2">
        <v>27</v>
      </c>
      <c r="B2" s="63" t="s">
        <v>15</v>
      </c>
      <c r="C2" s="64"/>
    </row>
    <row r="3" spans="1:17">
      <c r="A3" t="s">
        <v>6</v>
      </c>
      <c r="B3" t="s">
        <v>16</v>
      </c>
      <c r="C3" t="s">
        <v>17</v>
      </c>
      <c r="D3" t="s">
        <v>18</v>
      </c>
      <c r="E3" t="s">
        <v>19</v>
      </c>
      <c r="F3" t="s">
        <v>0</v>
      </c>
      <c r="G3" t="s">
        <v>1</v>
      </c>
      <c r="H3" t="s">
        <v>20</v>
      </c>
      <c r="I3" t="s">
        <v>2</v>
      </c>
      <c r="J3" s="5" t="s">
        <v>21</v>
      </c>
      <c r="K3" t="s">
        <v>3</v>
      </c>
      <c r="L3" t="s">
        <v>4</v>
      </c>
      <c r="M3" s="5" t="s">
        <v>22</v>
      </c>
      <c r="N3" s="5" t="s">
        <v>23</v>
      </c>
      <c r="O3" s="5" t="s">
        <v>24</v>
      </c>
      <c r="P3" t="s">
        <v>5</v>
      </c>
      <c r="Q3" t="s">
        <v>40</v>
      </c>
    </row>
    <row r="4" spans="1:17">
      <c r="A4" s="4" t="str">
        <f t="shared" ref="A4" si="0">IF(DAY(F4)&lt;=$A$2,MONTH(F4)&amp;"-"&amp;$A$2,IF(MONTH(F4)=12,1,(MONTH(F4)+1))&amp;"-"&amp;$A$2)</f>
        <v>1-27</v>
      </c>
      <c r="B4" s="27"/>
      <c r="C4" s="27"/>
      <c r="D4" s="27"/>
      <c r="E4" s="1"/>
      <c r="F4" s="2"/>
      <c r="G4" s="2"/>
      <c r="H4" s="27"/>
      <c r="I4" s="27"/>
      <c r="J4" s="27"/>
      <c r="K4" s="3"/>
      <c r="L4" s="27"/>
      <c r="M4" s="27"/>
      <c r="N4" s="1"/>
      <c r="O4" s="1"/>
      <c r="P4" s="27"/>
      <c r="Q4" s="27"/>
    </row>
  </sheetData>
  <mergeCells count="2">
    <mergeCell ref="B2:C2"/>
    <mergeCell ref="A1:O1"/>
  </mergeCell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5"/>
  <sheetViews>
    <sheetView workbookViewId="0"/>
  </sheetViews>
  <sheetFormatPr defaultRowHeight="14.4"/>
  <cols>
    <col min="1" max="1" width="46.109375" customWidth="1"/>
  </cols>
  <sheetData>
    <row r="1" spans="1:1">
      <c r="A1" s="27" t="s">
        <v>58</v>
      </c>
    </row>
    <row r="2" spans="1:1">
      <c r="A2" s="27" t="s">
        <v>57</v>
      </c>
    </row>
    <row r="3" spans="1:1">
      <c r="A3" s="27" t="s">
        <v>55</v>
      </c>
    </row>
    <row r="4" spans="1:1">
      <c r="A4" s="27" t="s">
        <v>50</v>
      </c>
    </row>
    <row r="5" spans="1:1">
      <c r="A5" s="27" t="s">
        <v>51</v>
      </c>
    </row>
    <row r="6" spans="1:1">
      <c r="A6" s="27" t="s">
        <v>54</v>
      </c>
    </row>
    <row r="7" spans="1:1" s="27" customFormat="1">
      <c r="A7" s="27" t="s">
        <v>59</v>
      </c>
    </row>
    <row r="8" spans="1:1" ht="15" thickBot="1"/>
    <row r="9" spans="1:1" ht="43.2">
      <c r="A9" s="7" t="s">
        <v>7</v>
      </c>
    </row>
    <row r="10" spans="1:1">
      <c r="A10" s="5" t="s">
        <v>16</v>
      </c>
    </row>
    <row r="11" spans="1:1">
      <c r="A11" s="5" t="s">
        <v>17</v>
      </c>
    </row>
    <row r="12" spans="1:1">
      <c r="A12" s="5" t="s">
        <v>18</v>
      </c>
    </row>
    <row r="13" spans="1:1">
      <c r="A13" s="5" t="s">
        <v>19</v>
      </c>
    </row>
    <row r="14" spans="1:1">
      <c r="A14" s="5" t="s">
        <v>0</v>
      </c>
    </row>
    <row r="15" spans="1:1">
      <c r="A15" s="5" t="s">
        <v>1</v>
      </c>
    </row>
    <row r="16" spans="1:1">
      <c r="A16" s="5" t="s">
        <v>20</v>
      </c>
    </row>
    <row r="17" spans="1:1">
      <c r="A17" s="5" t="s">
        <v>2</v>
      </c>
    </row>
    <row r="18" spans="1:1">
      <c r="A18" s="5" t="s">
        <v>21</v>
      </c>
    </row>
    <row r="19" spans="1:1">
      <c r="A19" s="5" t="s">
        <v>3</v>
      </c>
    </row>
    <row r="20" spans="1:1">
      <c r="A20" s="5" t="s">
        <v>4</v>
      </c>
    </row>
    <row r="21" spans="1:1">
      <c r="A21" s="5" t="s">
        <v>22</v>
      </c>
    </row>
    <row r="22" spans="1:1">
      <c r="A22" s="5" t="s">
        <v>23</v>
      </c>
    </row>
    <row r="23" spans="1:1">
      <c r="A23" s="5" t="s">
        <v>24</v>
      </c>
    </row>
    <row r="24" spans="1:1">
      <c r="A24" s="5" t="s">
        <v>5</v>
      </c>
    </row>
    <row r="25" spans="1:1" ht="15" thickBot="1">
      <c r="A25" s="6" t="s">
        <v>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4719721-3f2e-4037-a826-7fe00fbc2e3c">
      <Value>19</Value>
    </TaxCatchAll>
    <EffectiveDate xmlns="0726195c-4e5f-403b-b0e6-5bc4fc6a495f">2019-04-12T21:23:00+00:00</EffectiveDate>
    <Division xmlns="64719721-3f2e-4037-a826-7fe00fbc2e3c">State Purchasing</Division>
    <CategoryDoc xmlns="0726195c-4e5f-403b-b0e6-5bc4fc6a495f">Purchasing Card Documents</CategoryDoc>
    <b814ba249d91463a8222dc7318a2e120 xmlns="64719721-3f2e-4037-a826-7fe00fbc2e3c">
      <Terms xmlns="http://schemas.microsoft.com/office/infopath/2007/PartnerControls">
        <TermInfo xmlns="http://schemas.microsoft.com/office/infopath/2007/PartnerControls">
          <TermName xmlns="http://schemas.microsoft.com/office/infopath/2007/PartnerControls">Purchasing Cards</TermName>
          <TermId xmlns="http://schemas.microsoft.com/office/infopath/2007/PartnerControls">a429703e-417a-40bb-9aa4-893a515a5ab6</TermId>
        </TermInfo>
      </Terms>
    </b814ba249d91463a8222dc7318a2e120>
    <DocumentDescription xmlns="0726195c-4e5f-403b-b0e6-5bc4fc6a495f">Spending Limits Analysis</DocumentDescription>
    <TaxKeywordTaxHTField xmlns="64719721-3f2e-4037-a826-7fe00fbc2e3c">
      <Terms xmlns="http://schemas.microsoft.com/office/infopath/2007/PartnerControls"/>
    </TaxKeywordTaxHTField>
    <DisplayPriority xmlns="0726195c-4e5f-403b-b0e6-5bc4fc6a495f">2</DisplayPriority>
  </documentManagement>
</p:properties>
</file>

<file path=customXml/item3.xml><?xml version="1.0" encoding="utf-8"?>
<?mso-contentType ?>
<SharedContentType xmlns="Microsoft.SharePoint.Taxonomy.ContentTypeSync" SourceId="24303319-78b4-4866-9de0-bde40737f1d8" ContentTypeId="0x010100B2029F26138C4BFDA158A626F91E876A" PreviousValue="false"/>
</file>

<file path=customXml/item4.xml><?xml version="1.0" encoding="utf-8"?>
<ct:contentTypeSchema xmlns:ct="http://schemas.microsoft.com/office/2006/metadata/contentType" xmlns:ma="http://schemas.microsoft.com/office/2006/metadata/properties/metaAttributes" ct:_="" ma:_="" ma:contentTypeName="DOASAssetContentType" ma:contentTypeID="0x010100B2029F26138C4BFDA158A626F91E876A008CAA3BA20432FC48927A98FF5CB32EEA" ma:contentTypeVersion="66" ma:contentTypeDescription="This is used to create DOAS Asset Library" ma:contentTypeScope="" ma:versionID="6de10f3ac0c76b8ed4276c29b40d4adc">
  <xsd:schema xmlns:xsd="http://www.w3.org/2001/XMLSchema" xmlns:xs="http://www.w3.org/2001/XMLSchema" xmlns:p="http://schemas.microsoft.com/office/2006/metadata/properties" xmlns:ns2="0726195c-4e5f-403b-b0e6-5bc4fc6a495f" xmlns:ns3="64719721-3f2e-4037-a826-7fe00fbc2e3c" targetNamespace="http://schemas.microsoft.com/office/2006/metadata/properties" ma:root="true" ma:fieldsID="8075d1530148008b5eb42e61c7b960c2" ns2:_="" ns3:_="">
    <xsd:import namespace="0726195c-4e5f-403b-b0e6-5bc4fc6a495f"/>
    <xsd:import namespace="64719721-3f2e-4037-a826-7fe00fbc2e3c"/>
    <xsd:element name="properties">
      <xsd:complexType>
        <xsd:sequence>
          <xsd:element name="documentManagement">
            <xsd:complexType>
              <xsd:all>
                <xsd:element ref="ns2:CategoryDoc" minOccurs="0"/>
                <xsd:element ref="ns2:EffectiveDate"/>
                <xsd:element ref="ns2:DocumentDescription"/>
                <xsd:element ref="ns2:DisplayPriority" minOccurs="0"/>
                <xsd:element ref="ns3:b814ba249d91463a8222dc7318a2e120" minOccurs="0"/>
                <xsd:element ref="ns3:TaxCatchAll" minOccurs="0"/>
                <xsd:element ref="ns3:TaxCatchAllLabel" minOccurs="0"/>
                <xsd:element ref="ns3:TaxKeywordTaxHTField" minOccurs="0"/>
                <xsd:element ref="ns3:Divi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26195c-4e5f-403b-b0e6-5bc4fc6a495f" elementFormDefault="qualified">
    <xsd:import namespace="http://schemas.microsoft.com/office/2006/documentManagement/types"/>
    <xsd:import namespace="http://schemas.microsoft.com/office/infopath/2007/PartnerControls"/>
    <xsd:element name="CategoryDoc" ma:index="8" nillable="true" ma:displayName="Document Category" ma:default="none" ma:description="" ma:format="Dropdown" ma:internalName="CategoryDoc">
      <xsd:simpleType>
        <xsd:restriction base="dms:Choice">
          <xsd:enumeration value="none"/>
          <xsd:enumeration value="Purchasing Card Documents"/>
          <xsd:enumeration value="Official Announcements"/>
          <xsd:enumeration value="Webinars"/>
          <xsd:enumeration value="P-Card Self-Assessment"/>
        </xsd:restriction>
      </xsd:simpleType>
    </xsd:element>
    <xsd:element name="EffectiveDate" ma:index="9" ma:displayName="Effective Date" ma:default="[today]" ma:description="" ma:format="DateTime" ma:internalName="EffectiveDate">
      <xsd:simpleType>
        <xsd:restriction base="dms:DateTime"/>
      </xsd:simpleType>
    </xsd:element>
    <xsd:element name="DocumentDescription" ma:index="10" ma:displayName="Document Description" ma:description="Note" ma:internalName="DocumentDescription">
      <xsd:simpleType>
        <xsd:restriction base="dms:Note">
          <xsd:maxLength value="255"/>
        </xsd:restriction>
      </xsd:simpleType>
    </xsd:element>
    <xsd:element name="DisplayPriority" ma:index="11" nillable="true" ma:displayName="Display Priority" ma:internalName="DisplayPriority">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4719721-3f2e-4037-a826-7fe00fbc2e3c" elementFormDefault="qualified">
    <xsd:import namespace="http://schemas.microsoft.com/office/2006/documentManagement/types"/>
    <xsd:import namespace="http://schemas.microsoft.com/office/infopath/2007/PartnerControls"/>
    <xsd:element name="b814ba249d91463a8222dc7318a2e120" ma:index="12" ma:taxonomy="true" ma:internalName="b814ba249d91463a8222dc7318a2e120" ma:taxonomyFieldName="BusinessServices" ma:displayName="Business Services" ma:readOnly="false" ma:default="" ma:fieldId="{b814ba24-9d91-463a-8222-dc7318a2e120}" ma:sspId="24303319-78b4-4866-9de0-bde40737f1d8" ma:termSetId="c54f94ba-c49d-48e8-b789-4a89780f2686" ma:anchorId="3e0b3416-4f48-409d-9643-5ee8099d9f40" ma:open="false" ma:isKeyword="false">
      <xsd:complexType>
        <xsd:sequence>
          <xsd:element ref="pc:Terms" minOccurs="0" maxOccurs="1"/>
        </xsd:sequence>
      </xsd:complexType>
    </xsd:element>
    <xsd:element name="TaxCatchAll" ma:index="13" nillable="true" ma:displayName="Taxonomy Catch All Column" ma:hidden="true" ma:list="{c085d1ce-44a5-47b0-af7a-48aa3d02d715}" ma:internalName="TaxCatchAll" ma:showField="CatchAllData" ma:web="0726195c-4e5f-403b-b0e6-5bc4fc6a495f">
      <xsd:complexType>
        <xsd:complexContent>
          <xsd:extension base="dms:MultiChoiceLookup">
            <xsd:sequence>
              <xsd:element name="Value" type="dms:Lookup" maxOccurs="unbounded" minOccurs="0" nillable="true"/>
            </xsd:sequence>
          </xsd:extension>
        </xsd:complexContent>
      </xsd:complexType>
    </xsd:element>
    <xsd:element name="TaxCatchAllLabel" ma:index="14" nillable="true" ma:displayName="Taxonomy Catch All Column1" ma:hidden="true" ma:list="{c085d1ce-44a5-47b0-af7a-48aa3d02d715}" ma:internalName="TaxCatchAllLabel" ma:readOnly="true" ma:showField="CatchAllDataLabel" ma:web="0726195c-4e5f-403b-b0e6-5bc4fc6a495f">
      <xsd:complexType>
        <xsd:complexContent>
          <xsd:extension base="dms:MultiChoiceLookup">
            <xsd:sequence>
              <xsd:element name="Value" type="dms:Lookup" maxOccurs="unbounded" minOccurs="0" nillable="true"/>
            </xsd:sequence>
          </xsd:extension>
        </xsd:complexContent>
      </xsd:complexType>
    </xsd:element>
    <xsd:element name="TaxKeywordTaxHTField" ma:index="16"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Division" ma:index="18" nillable="true" ma:displayName="Division" ma:description="" ma:internalName="Divi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Props1.xml><?xml version="1.0" encoding="utf-8"?>
<ds:datastoreItem xmlns:ds="http://schemas.openxmlformats.org/officeDocument/2006/customXml" ds:itemID="{8E77959E-7679-4468-BB2D-3886A6D130E7}"/>
</file>

<file path=customXml/itemProps2.xml><?xml version="1.0" encoding="utf-8"?>
<ds:datastoreItem xmlns:ds="http://schemas.openxmlformats.org/officeDocument/2006/customXml" ds:itemID="{19892674-CBDD-4252-8FB9-B55B57992A55}"/>
</file>

<file path=customXml/itemProps3.xml><?xml version="1.0" encoding="utf-8"?>
<ds:datastoreItem xmlns:ds="http://schemas.openxmlformats.org/officeDocument/2006/customXml" ds:itemID="{EDBF8A81-210D-4116-B286-B5456C4EB0C1}"/>
</file>

<file path=customXml/itemProps4.xml><?xml version="1.0" encoding="utf-8"?>
<ds:datastoreItem xmlns:ds="http://schemas.openxmlformats.org/officeDocument/2006/customXml" ds:itemID="{09C56DE0-F863-4941-B422-4BB0A9734005}"/>
</file>

<file path=customXml/itemProps5.xml><?xml version="1.0" encoding="utf-8"?>
<ds:datastoreItem xmlns:ds="http://schemas.openxmlformats.org/officeDocument/2006/customXml" ds:itemID="{66DE32DD-F75D-45B4-8AF6-DFB02714D29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Dashboard</vt:lpstr>
      <vt:lpstr>6. Cardholder Review</vt:lpstr>
      <vt:lpstr>5. STL Review</vt:lpstr>
      <vt:lpstr>4. CL Review</vt:lpstr>
      <vt:lpstr>3. Cardholder Pivot</vt:lpstr>
      <vt:lpstr>2. Data</vt:lpstr>
      <vt:lpstr>1. List of Transactions</vt:lpstr>
      <vt:lpstr>Cardholder_CLReview</vt:lpstr>
      <vt:lpstr>Cardholder_Data</vt:lpstr>
      <vt:lpstr>CardProfileName</vt:lpstr>
      <vt:lpstr>Cycle_Data</vt:lpstr>
      <vt:lpstr>Cycle_End_Date</vt:lpstr>
      <vt:lpstr>Cycle_Limit</vt:lpstr>
      <vt:lpstr>HighestCycle_CLReview</vt:lpstr>
      <vt:lpstr>Largest_Cycle_CL</vt:lpstr>
      <vt:lpstr>Largest_Transaction_STL</vt:lpstr>
      <vt:lpstr>Single_Trans_Limit</vt:lpstr>
      <vt:lpstr>STL</vt:lpstr>
      <vt:lpstr>Transaction_Amount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Spending Limits Analysis</dc:title>
  <dc:creator>Alexander, Becky</dc:creator>
  <cp:keywords/>
  <cp:lastModifiedBy>Alexander, Becky</cp:lastModifiedBy>
  <dcterms:created xsi:type="dcterms:W3CDTF">2018-03-09T18:03:48Z</dcterms:created>
  <dcterms:modified xsi:type="dcterms:W3CDTF">2019-04-12T21:21:25Z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0x010100B2029F26138C4BFDA158A626F91E876A008CAA3BA20432FC48927A98FF5CB32EEA</vt:lpwstr>
  </property>
  <property fmtid="{D5CDD505-2E9C-101B-9397-08002B2CF9AE}" pid="3" name="TaxKeyword">
    <vt:lpwstr/>
  </property>
  <property fmtid="{D5CDD505-2E9C-101B-9397-08002B2CF9AE}" pid="4" name="BusinessServices">
    <vt:lpwstr>19;#Purchasing Cards|a429703e-417a-40bb-9aa4-893a515a5ab6</vt:lpwstr>
  </property>
</Properties>
</file>